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dmccl\OneDrive\Desktop\"/>
    </mc:Choice>
  </mc:AlternateContent>
  <xr:revisionPtr revIDLastSave="0" documentId="13_ncr:1_{7C023980-9897-4033-A947-7DBA966C6F98}" xr6:coauthVersionLast="47" xr6:coauthVersionMax="47" xr10:uidLastSave="{00000000-0000-0000-0000-000000000000}"/>
  <workbookProtection workbookAlgorithmName="SHA-512" workbookHashValue="/JmteVPc9DNERDXySEwBP6wjb3CFHCAz/9DibIx4N3El1sOQxxbfwXK1W6TPZ4SxljNzCP7And0mrOeNnkNCIg==" workbookSaltValue="mFO0hyAu07JRJZ2vr8plgg==" workbookSpinCount="100000" lockStructure="1"/>
  <bookViews>
    <workbookView xWindow="-110" yWindow="-110" windowWidth="22780" windowHeight="14660" xr2:uid="{00000000-000D-0000-FFFF-FFFF00000000}"/>
  </bookViews>
  <sheets>
    <sheet name="Refinance Comparison" sheetId="1" r:id="rId1"/>
  </sheets>
  <definedNames>
    <definedName name="_xlnm.Print_Area" localSheetId="0">'Refinance Comparison'!$A$1:$G$48</definedName>
    <definedName name="PrintArea" localSheetId="0">'Refinance Comparison'!$A$1:$G$48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  <c r="M37" i="1"/>
  <c r="D37" i="1"/>
  <c r="B71" i="1"/>
  <c r="B70" i="1"/>
  <c r="C29" i="1"/>
  <c r="B471" i="1"/>
  <c r="C471" i="1"/>
  <c r="D471" i="1"/>
  <c r="E471" i="1"/>
  <c r="F471" i="1"/>
  <c r="B470" i="1"/>
  <c r="D470" i="1"/>
  <c r="E470" i="1"/>
  <c r="F470" i="1"/>
  <c r="C470" i="1"/>
  <c r="F79" i="1"/>
  <c r="F86" i="1"/>
  <c r="F101" i="1"/>
  <c r="F103" i="1"/>
  <c r="F105" i="1"/>
  <c r="E79" i="1"/>
  <c r="E102" i="1"/>
  <c r="E101" i="1"/>
  <c r="E111" i="1"/>
  <c r="E103" i="1"/>
  <c r="E105" i="1"/>
  <c r="D79" i="1"/>
  <c r="D102" i="1"/>
  <c r="D101" i="1"/>
  <c r="D103" i="1"/>
  <c r="D105" i="1"/>
  <c r="C79" i="1"/>
  <c r="C102" i="1"/>
  <c r="A34" i="1"/>
  <c r="C101" i="1"/>
  <c r="C111" i="1"/>
  <c r="C103" i="1"/>
  <c r="C105" i="1"/>
  <c r="B79" i="1"/>
  <c r="B102" i="1"/>
  <c r="A33" i="1"/>
  <c r="B101" i="1"/>
  <c r="B109" i="1"/>
  <c r="B110" i="1"/>
  <c r="B103" i="1"/>
  <c r="B105" i="1"/>
  <c r="D111" i="1"/>
  <c r="F111" i="1"/>
  <c r="F78" i="1"/>
  <c r="F88" i="1"/>
  <c r="F80" i="1"/>
  <c r="F82" i="1"/>
  <c r="E78" i="1"/>
  <c r="E80" i="1"/>
  <c r="E86" i="1"/>
  <c r="E87" i="1"/>
  <c r="E89" i="1"/>
  <c r="E82" i="1"/>
  <c r="E92" i="1"/>
  <c r="E95" i="1"/>
  <c r="E93" i="1"/>
  <c r="E96" i="1"/>
  <c r="D78" i="1"/>
  <c r="D80" i="1"/>
  <c r="D82" i="1"/>
  <c r="C78" i="1"/>
  <c r="C80" i="1"/>
  <c r="C86" i="1"/>
  <c r="C82" i="1"/>
  <c r="B78" i="1"/>
  <c r="B88" i="1"/>
  <c r="B80" i="1"/>
  <c r="B82" i="1"/>
  <c r="A91" i="1"/>
  <c r="C88" i="1"/>
  <c r="D88" i="1"/>
  <c r="E88" i="1"/>
  <c r="L10" i="1"/>
  <c r="M10" i="1"/>
  <c r="D10" i="1"/>
  <c r="L11" i="1"/>
  <c r="M11" i="1"/>
  <c r="D11" i="1"/>
  <c r="L12" i="1"/>
  <c r="M12" i="1"/>
  <c r="D12" i="1"/>
  <c r="L13" i="1"/>
  <c r="M13" i="1"/>
  <c r="D13" i="1"/>
  <c r="L14" i="1"/>
  <c r="M14" i="1"/>
  <c r="D14" i="1"/>
  <c r="L33" i="1"/>
  <c r="M33" i="1"/>
  <c r="D33" i="1"/>
  <c r="L34" i="1"/>
  <c r="M34" i="1"/>
  <c r="D34" i="1"/>
  <c r="L35" i="1"/>
  <c r="M35" i="1"/>
  <c r="D35" i="1"/>
  <c r="L36" i="1"/>
  <c r="M36" i="1"/>
  <c r="D36" i="1"/>
  <c r="L37" i="1"/>
  <c r="C44" i="1"/>
  <c r="A44" i="1"/>
  <c r="C43" i="1"/>
  <c r="D39" i="1"/>
  <c r="B39" i="1"/>
  <c r="F37" i="1"/>
  <c r="F36" i="1"/>
  <c r="F35" i="1"/>
  <c r="F34" i="1"/>
  <c r="F33" i="1"/>
  <c r="G9" i="1"/>
  <c r="G32" i="1"/>
  <c r="F32" i="1"/>
  <c r="D18" i="1"/>
  <c r="B18" i="1"/>
  <c r="A18" i="1"/>
  <c r="C92" i="1"/>
  <c r="C95" i="1"/>
  <c r="B86" i="1"/>
  <c r="B93" i="1"/>
  <c r="D109" i="1"/>
  <c r="D110" i="1"/>
  <c r="D112" i="1"/>
  <c r="C109" i="1"/>
  <c r="C110" i="1"/>
  <c r="C112" i="1"/>
  <c r="E109" i="1"/>
  <c r="E115" i="1"/>
  <c r="E118" i="1"/>
  <c r="C93" i="1"/>
  <c r="C96" i="1"/>
  <c r="G11" i="1"/>
  <c r="F87" i="1"/>
  <c r="F89" i="1"/>
  <c r="F93" i="1"/>
  <c r="D92" i="1"/>
  <c r="D95" i="1"/>
  <c r="F102" i="1"/>
  <c r="F109" i="1"/>
  <c r="F110" i="1"/>
  <c r="F112" i="1"/>
  <c r="D86" i="1"/>
  <c r="D87" i="1"/>
  <c r="D89" i="1"/>
  <c r="F92" i="1"/>
  <c r="F95" i="1"/>
  <c r="C87" i="1"/>
  <c r="C89" i="1"/>
  <c r="B111" i="1"/>
  <c r="B112" i="1"/>
  <c r="B116" i="1"/>
  <c r="A114" i="1"/>
  <c r="B115" i="1"/>
  <c r="B118" i="1"/>
  <c r="G13" i="1"/>
  <c r="B92" i="1"/>
  <c r="B95" i="1"/>
  <c r="B96" i="1"/>
  <c r="G10" i="1"/>
  <c r="B87" i="1"/>
  <c r="B89" i="1"/>
  <c r="G89" i="1"/>
  <c r="E110" i="1"/>
  <c r="E112" i="1"/>
  <c r="C115" i="1"/>
  <c r="C118" i="1"/>
  <c r="D115" i="1"/>
  <c r="D118" i="1"/>
  <c r="D119" i="1"/>
  <c r="G35" i="1"/>
  <c r="C116" i="1"/>
  <c r="C119" i="1"/>
  <c r="G34" i="1"/>
  <c r="D116" i="1"/>
  <c r="E116" i="1"/>
  <c r="E119" i="1"/>
  <c r="G36" i="1"/>
  <c r="B119" i="1"/>
  <c r="G33" i="1"/>
  <c r="F116" i="1"/>
  <c r="G112" i="1"/>
  <c r="F96" i="1"/>
  <c r="G14" i="1"/>
  <c r="D93" i="1"/>
  <c r="D96" i="1"/>
  <c r="G12" i="1"/>
  <c r="F115" i="1"/>
  <c r="F118" i="1"/>
  <c r="G18" i="1"/>
  <c r="F119" i="1"/>
  <c r="G37" i="1"/>
  <c r="G39" i="1"/>
  <c r="B44" i="1"/>
  <c r="B45" i="1"/>
</calcChain>
</file>

<file path=xl/sharedStrings.xml><?xml version="1.0" encoding="utf-8"?>
<sst xmlns="http://schemas.openxmlformats.org/spreadsheetml/2006/main" count="130" uniqueCount="84">
  <si>
    <t>Term to Compare:</t>
  </si>
  <si>
    <t>Years</t>
  </si>
  <si>
    <t>Existing Lender:</t>
  </si>
  <si>
    <t>Loan Amount</t>
  </si>
  <si>
    <t>Ongoing Fees</t>
  </si>
  <si>
    <t>Frequency</t>
  </si>
  <si>
    <t>Annual Fees $</t>
  </si>
  <si>
    <t>Repayment Type</t>
  </si>
  <si>
    <t>Fees Freq</t>
  </si>
  <si>
    <t>Other Costs:</t>
  </si>
  <si>
    <t>New Lender:</t>
  </si>
  <si>
    <t>Buffered</t>
  </si>
  <si>
    <t>Actual</t>
  </si>
  <si>
    <t>Switch Costs</t>
  </si>
  <si>
    <t>Discharge Costs</t>
  </si>
  <si>
    <t>Govt. Fees to Exit</t>
  </si>
  <si>
    <t>Govt. Entry Fees</t>
  </si>
  <si>
    <t>Establishment Fees</t>
  </si>
  <si>
    <t>Incentives</t>
  </si>
  <si>
    <t>Fee Waivers</t>
  </si>
  <si>
    <t>Switch Costs:</t>
  </si>
  <si>
    <t>Recovery Time:</t>
  </si>
  <si>
    <t>Years in which switch fees are absorbed</t>
  </si>
  <si>
    <t>Yes</t>
  </si>
  <si>
    <t>No</t>
  </si>
  <si>
    <t>Annually</t>
  </si>
  <si>
    <t>Fortnightly</t>
  </si>
  <si>
    <t>Monthly</t>
  </si>
  <si>
    <t>Weekly</t>
  </si>
  <si>
    <t>Existing Lender</t>
  </si>
  <si>
    <t>New Lender</t>
  </si>
  <si>
    <t>CALCULATIONS</t>
  </si>
  <si>
    <t>CURRENT LOANS</t>
  </si>
  <si>
    <t>Option 1</t>
  </si>
  <si>
    <t>Option 2</t>
  </si>
  <si>
    <t>Option 3</t>
  </si>
  <si>
    <t>Option 4</t>
  </si>
  <si>
    <t>Option 5</t>
  </si>
  <si>
    <t>Loan</t>
  </si>
  <si>
    <t>Type</t>
  </si>
  <si>
    <t>Interest Rate</t>
  </si>
  <si>
    <t>Term</t>
  </si>
  <si>
    <t>Calculations</t>
  </si>
  <si>
    <t>TOTAL</t>
  </si>
  <si>
    <t>Normal Repay</t>
  </si>
  <si>
    <t>Total Repay</t>
  </si>
  <si>
    <t>Principal</t>
  </si>
  <si>
    <t>Interest &amp; Fees</t>
  </si>
  <si>
    <t>Principal Outstanding</t>
  </si>
  <si>
    <t>Total Repayments</t>
  </si>
  <si>
    <t>Principal Repaid So Far</t>
  </si>
  <si>
    <t>Interest Paid So Far</t>
  </si>
  <si>
    <t>COMPARISON LOANS</t>
  </si>
  <si>
    <t>per annum</t>
  </si>
  <si>
    <t>per fortnight</t>
  </si>
  <si>
    <t>per month</t>
  </si>
  <si>
    <t>per week</t>
  </si>
  <si>
    <t>Rent Calculation</t>
  </si>
  <si>
    <t>income</t>
  </si>
  <si>
    <t>freq</t>
  </si>
  <si>
    <t>month</t>
  </si>
  <si>
    <t>net (75%)</t>
  </si>
  <si>
    <t>Property 1</t>
  </si>
  <si>
    <t>Property 2</t>
  </si>
  <si>
    <t>#ERROR!</t>
  </si>
  <si>
    <t>REFINANCE COMPARISON</t>
  </si>
  <si>
    <t>ABC Services Pty Ltd</t>
  </si>
  <si>
    <t>ABC</t>
  </si>
  <si>
    <t>P&amp;I</t>
  </si>
  <si>
    <t>XYD</t>
  </si>
  <si>
    <t>Valuation Rebate</t>
  </si>
  <si>
    <t xml:space="preserve"> Estimated fee to leave your existing lender. Should be quoted by outgoing lender.</t>
  </si>
  <si>
    <t xml:space="preserve"> Generally Discharge costs associated with any Mortgage Discharge.</t>
  </si>
  <si>
    <t xml:space="preserve"> Generally Mortgage Registration Fees and in some instances Stamp Duty.</t>
  </si>
  <si>
    <t xml:space="preserve"> Estimated costs to establish the below facilities with the new lender.</t>
  </si>
  <si>
    <t xml:space="preserve"> Applicable in some instances.</t>
  </si>
  <si>
    <t xml:space="preserve">Disclaimer: This comparison is indicative. The outcome is varied with any repayment in advance. It also assumes your existing loans would be re-termed at 30 years with the existing lender. Financiers compared could change their rates at any time, impacting this model.  </t>
  </si>
  <si>
    <t>Prepared For:</t>
  </si>
  <si>
    <t xml:space="preserve">Checking </t>
  </si>
  <si>
    <t>Valuation &amp; Legal Fees</t>
  </si>
  <si>
    <t>RESULTS</t>
  </si>
  <si>
    <r>
      <t>Purpose:</t>
    </r>
    <r>
      <rPr>
        <i/>
        <sz val="10"/>
        <color rgb="FF000000"/>
        <rFont val="Segoe UI"/>
        <family val="2"/>
      </rPr>
      <t xml:space="preserve"> This tool will compare savings for existing or proposed lending.</t>
    </r>
  </si>
  <si>
    <t xml:space="preserve"> Costs incurred if you were to stay (includes variation/establishment fee).</t>
  </si>
  <si>
    <t>www.mcpfinancial.com.au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</si>
</sst>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6" formatCode="&quot;$&quot;#,##0.00\ ;&quot;$&quot;\(#,##0.00\)"/>
  </numFmts>
  <fonts count="45" x14ac:knownFonts="1">
    <font>
      <sz val="10"/>
      <color rgb="FF000000"/>
      <name val="Arial"/>
    </font>
    <font>
      <sz val="10"/>
      <color rgb="FF000000"/>
      <name val="Segoe UI"/>
      <family val="2"/>
    </font>
    <font>
      <sz val="8"/>
      <color rgb="FF000000"/>
      <name val="Segoe UI"/>
      <family val="2"/>
    </font>
    <font>
      <b/>
      <sz val="10"/>
      <color rgb="FF000000"/>
      <name val="Segoe UI"/>
      <family val="2"/>
    </font>
    <font>
      <b/>
      <i/>
      <sz val="10"/>
      <color rgb="FF000000"/>
      <name val="Segoe UI"/>
      <family val="2"/>
    </font>
    <font>
      <sz val="9"/>
      <color rgb="FF000000"/>
      <name val="Segoe UI"/>
      <family val="2"/>
    </font>
    <font>
      <b/>
      <i/>
      <sz val="10"/>
      <color rgb="FFC0C0C0"/>
      <name val="Segoe UI"/>
      <family val="2"/>
    </font>
    <font>
      <sz val="10"/>
      <name val="Segoe UI"/>
      <family val="2"/>
    </font>
    <font>
      <sz val="10"/>
      <color rgb="FFC0C0C0"/>
      <name val="Segoe UI"/>
      <family val="2"/>
    </font>
    <font>
      <sz val="10"/>
      <color rgb="FFFFFFFF"/>
      <name val="Segoe UI"/>
      <family val="2"/>
    </font>
    <font>
      <sz val="8"/>
      <color rgb="FFFFFFFF"/>
      <name val="Segoe UI"/>
      <family val="2"/>
    </font>
    <font>
      <b/>
      <sz val="9"/>
      <color rgb="FF000000"/>
      <name val="Segoe UI"/>
      <family val="2"/>
    </font>
    <font>
      <b/>
      <sz val="10"/>
      <color rgb="FFFFFFFF"/>
      <name val="Segoe UI"/>
      <family val="2"/>
    </font>
    <font>
      <i/>
      <sz val="8"/>
      <color rgb="FF000000"/>
      <name val="Segoe UI"/>
      <family val="2"/>
    </font>
    <font>
      <sz val="11"/>
      <color rgb="FFFFFFFF"/>
      <name val="Segoe UI"/>
      <family val="2"/>
    </font>
    <font>
      <b/>
      <sz val="11"/>
      <color rgb="FF000000"/>
      <name val="Segoe UI"/>
      <family val="2"/>
    </font>
    <font>
      <b/>
      <i/>
      <sz val="8"/>
      <color rgb="FF000000"/>
      <name val="Segoe UI"/>
      <family val="2"/>
    </font>
    <font>
      <sz val="8"/>
      <color rgb="FFFF0000"/>
      <name val="Segoe UI"/>
      <family val="2"/>
    </font>
    <font>
      <b/>
      <sz val="14"/>
      <color rgb="FF0070C0"/>
      <name val="Segoe UI"/>
      <family val="2"/>
    </font>
    <font>
      <i/>
      <sz val="10"/>
      <name val="Segoe UI"/>
      <family val="2"/>
    </font>
    <font>
      <u/>
      <sz val="10"/>
      <color rgb="FF002060"/>
      <name val="Segoe UI"/>
      <family val="2"/>
    </font>
    <font>
      <b/>
      <sz val="10"/>
      <color rgb="FF002060"/>
      <name val="Segoe UI"/>
      <family val="2"/>
    </font>
    <font>
      <b/>
      <i/>
      <sz val="10"/>
      <color rgb="FF002060"/>
      <name val="Segoe UI"/>
      <family val="2"/>
    </font>
    <font>
      <b/>
      <sz val="11"/>
      <color rgb="FF002060"/>
      <name val="Segoe UI"/>
      <family val="2"/>
    </font>
    <font>
      <b/>
      <u/>
      <sz val="12"/>
      <color rgb="FF002060"/>
      <name val="Segoe UI"/>
      <family val="2"/>
    </font>
    <font>
      <b/>
      <sz val="9"/>
      <name val="Segoe UI"/>
      <family val="2"/>
    </font>
    <font>
      <b/>
      <i/>
      <sz val="9"/>
      <name val="Segoe UI"/>
      <family val="2"/>
    </font>
    <font>
      <b/>
      <u/>
      <sz val="9"/>
      <color rgb="FF0070C0"/>
      <name val="Segoe UI"/>
      <family val="2"/>
    </font>
    <font>
      <sz val="10"/>
      <color theme="0" tint="-0.14999847407452621"/>
      <name val="Segoe UI"/>
      <family val="2"/>
    </font>
    <font>
      <sz val="11"/>
      <color theme="0" tint="-0.14999847407452621"/>
      <name val="Segoe UI"/>
      <family val="2"/>
    </font>
    <font>
      <sz val="8"/>
      <color theme="0" tint="-0.14999847407452621"/>
      <name val="Segoe UI"/>
      <family val="2"/>
    </font>
    <font>
      <b/>
      <sz val="10"/>
      <color theme="0" tint="-0.14999847407452621"/>
      <name val="Segoe UI"/>
      <family val="2"/>
    </font>
    <font>
      <b/>
      <sz val="9.5"/>
      <color rgb="FF002060"/>
      <name val="Segoe UI"/>
      <family val="2"/>
    </font>
    <font>
      <i/>
      <sz val="10"/>
      <color rgb="FF000000"/>
      <name val="Segoe UI"/>
      <family val="2"/>
    </font>
    <font>
      <sz val="10"/>
      <color theme="2"/>
      <name val="Segoe UI"/>
      <family val="2"/>
    </font>
    <font>
      <sz val="8"/>
      <color theme="2"/>
      <name val="Segoe UI"/>
      <family val="2"/>
    </font>
    <font>
      <b/>
      <i/>
      <sz val="8"/>
      <color theme="2"/>
      <name val="Segoe UI"/>
      <family val="2"/>
    </font>
    <font>
      <i/>
      <sz val="10"/>
      <color theme="2"/>
      <name val="Segoe UI"/>
      <family val="2"/>
    </font>
    <font>
      <b/>
      <i/>
      <u/>
      <sz val="10"/>
      <color theme="2"/>
      <name val="Segoe UI"/>
      <family val="2"/>
    </font>
    <font>
      <b/>
      <sz val="8"/>
      <color theme="2"/>
      <name val="Segoe UI"/>
      <family val="2"/>
    </font>
    <font>
      <b/>
      <u/>
      <sz val="8"/>
      <color theme="2"/>
      <name val="Segoe UI"/>
      <family val="2"/>
    </font>
    <font>
      <b/>
      <i/>
      <u/>
      <sz val="8"/>
      <color theme="2"/>
      <name val="Segoe UI"/>
      <family val="2"/>
    </font>
    <font>
      <u/>
      <sz val="10"/>
      <color theme="10"/>
      <name val="Arial"/>
    </font>
    <font>
      <sz val="8"/>
      <color theme="0"/>
      <name val="Segoe UI"/>
      <family val="2"/>
    </font>
    <font>
      <sz val="10"/>
      <color theme="0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theme="0" tint="-4.9989318521683403E-2"/>
        <bgColor rgb="FFCFE2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CFE2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D9EAD3"/>
      </patternFill>
    </fill>
    <fill>
      <patternFill patternType="solid">
        <fgColor theme="2" tint="-4.9989318521683403E-2"/>
        <bgColor rgb="FFFFFF00"/>
      </patternFill>
    </fill>
    <fill>
      <patternFill patternType="solid">
        <fgColor theme="2" tint="-4.9989318521683403E-2"/>
        <bgColor rgb="FFFFF2CC"/>
      </patternFill>
    </fill>
    <fill>
      <patternFill patternType="solid">
        <fgColor theme="2" tint="-4.9989318521683403E-2"/>
        <bgColor rgb="FFEFEFEF"/>
      </patternFill>
    </fill>
    <fill>
      <patternFill patternType="solid">
        <fgColor theme="2" tint="-4.9989318521683403E-2"/>
        <bgColor rgb="FFFF0000"/>
      </patternFill>
    </fill>
    <fill>
      <patternFill patternType="solid">
        <fgColor theme="2" tint="-4.9989318521683403E-2"/>
        <bgColor rgb="FFFCE5CD"/>
      </patternFill>
    </fill>
  </fills>
  <borders count="22">
    <border>
      <left/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168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0" xfId="0" applyFont="1" applyAlignment="1">
      <alignment horizontal="left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3" fillId="0" borderId="11" xfId="0" applyFont="1" applyBorder="1"/>
    <xf numFmtId="0" fontId="13" fillId="0" borderId="10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0" fontId="3" fillId="3" borderId="12" xfId="0" applyFont="1" applyFill="1" applyBorder="1"/>
    <xf numFmtId="0" fontId="21" fillId="3" borderId="13" xfId="0" applyFont="1" applyFill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3" fillId="0" borderId="17" xfId="0" applyFont="1" applyBorder="1"/>
    <xf numFmtId="0" fontId="2" fillId="0" borderId="16" xfId="0" applyFont="1" applyBorder="1"/>
    <xf numFmtId="164" fontId="2" fillId="0" borderId="16" xfId="0" applyNumberFormat="1" applyFont="1" applyBorder="1"/>
    <xf numFmtId="0" fontId="2" fillId="0" borderId="8" xfId="0" applyFont="1" applyBorder="1"/>
    <xf numFmtId="0" fontId="2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7" xfId="0" applyFont="1" applyBorder="1" applyAlignment="1">
      <alignment horizontal="center" vertical="center" wrapText="1"/>
    </xf>
    <xf numFmtId="0" fontId="2" fillId="0" borderId="11" xfId="0" applyFont="1" applyBorder="1"/>
    <xf numFmtId="0" fontId="3" fillId="0" borderId="13" xfId="0" applyFont="1" applyBorder="1"/>
    <xf numFmtId="0" fontId="3" fillId="0" borderId="13" xfId="0" applyFont="1" applyBorder="1" applyAlignment="1">
      <alignment horizontal="left"/>
    </xf>
    <xf numFmtId="164" fontId="3" fillId="0" borderId="13" xfId="0" applyNumberFormat="1" applyFont="1" applyBorder="1" applyAlignment="1">
      <alignment horizontal="center"/>
    </xf>
    <xf numFmtId="0" fontId="21" fillId="4" borderId="15" xfId="0" applyFont="1" applyFill="1" applyBorder="1" applyAlignment="1">
      <alignment horizontal="left"/>
    </xf>
    <xf numFmtId="164" fontId="21" fillId="4" borderId="0" xfId="0" applyNumberFormat="1" applyFont="1" applyFill="1" applyAlignment="1">
      <alignment horizontal="left"/>
    </xf>
    <xf numFmtId="0" fontId="22" fillId="4" borderId="0" xfId="0" applyFont="1" applyFill="1" applyAlignment="1">
      <alignment horizontal="left"/>
    </xf>
    <xf numFmtId="0" fontId="23" fillId="4" borderId="0" xfId="0" applyFont="1" applyFill="1" applyAlignment="1">
      <alignment horizontal="center"/>
    </xf>
    <xf numFmtId="0" fontId="23" fillId="4" borderId="20" xfId="0" applyFont="1" applyFill="1" applyBorder="1" applyAlignment="1">
      <alignment horizontal="center"/>
    </xf>
    <xf numFmtId="0" fontId="25" fillId="4" borderId="15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3" fillId="0" borderId="16" xfId="0" applyFont="1" applyBorder="1"/>
    <xf numFmtId="0" fontId="15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3" borderId="13" xfId="0" applyFont="1" applyFill="1" applyBorder="1"/>
    <xf numFmtId="0" fontId="3" fillId="0" borderId="0" xfId="0" applyFont="1" applyAlignment="1">
      <alignment horizontal="center"/>
    </xf>
    <xf numFmtId="0" fontId="13" fillId="0" borderId="0" xfId="0" applyFont="1"/>
    <xf numFmtId="0" fontId="1" fillId="0" borderId="0" xfId="0" applyFont="1"/>
    <xf numFmtId="0" fontId="2" fillId="7" borderId="0" xfId="0" applyFont="1" applyFill="1" applyProtection="1">
      <protection locked="0"/>
    </xf>
    <xf numFmtId="0" fontId="1" fillId="7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30" fillId="7" borderId="0" xfId="0" applyFont="1" applyFill="1" applyProtection="1">
      <protection locked="0"/>
    </xf>
    <xf numFmtId="0" fontId="2" fillId="7" borderId="3" xfId="0" applyFont="1" applyFill="1" applyBorder="1" applyProtection="1">
      <protection locked="0"/>
    </xf>
    <xf numFmtId="0" fontId="5" fillId="0" borderId="5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3" xfId="0" applyFont="1" applyBorder="1" applyProtection="1">
      <protection locked="0"/>
    </xf>
    <xf numFmtId="10" fontId="2" fillId="0" borderId="0" xfId="0" applyNumberFormat="1" applyFont="1" applyProtection="1">
      <protection locked="0"/>
    </xf>
    <xf numFmtId="0" fontId="28" fillId="7" borderId="0" xfId="0" applyFont="1" applyFill="1" applyProtection="1">
      <protection locked="0"/>
    </xf>
    <xf numFmtId="0" fontId="28" fillId="7" borderId="0" xfId="0" applyFont="1" applyFill="1" applyAlignment="1" applyProtection="1">
      <alignment horizontal="center"/>
      <protection locked="0"/>
    </xf>
    <xf numFmtId="0" fontId="30" fillId="7" borderId="0" xfId="0" applyFont="1" applyFill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31" fillId="7" borderId="0" xfId="0" applyFont="1" applyFill="1" applyAlignment="1" applyProtection="1">
      <alignment horizontal="right"/>
      <protection locked="0"/>
    </xf>
    <xf numFmtId="0" fontId="10" fillId="7" borderId="0" xfId="0" applyFont="1" applyFill="1" applyProtection="1">
      <protection locked="0"/>
    </xf>
    <xf numFmtId="164" fontId="5" fillId="2" borderId="2" xfId="0" applyNumberFormat="1" applyFont="1" applyFill="1" applyBorder="1" applyAlignment="1" applyProtection="1">
      <alignment horizontal="center"/>
      <protection locked="0"/>
    </xf>
    <xf numFmtId="10" fontId="5" fillId="2" borderId="2" xfId="0" applyNumberFormat="1" applyFont="1" applyFill="1" applyBorder="1" applyAlignment="1" applyProtection="1">
      <alignment horizontal="center"/>
      <protection locked="0"/>
    </xf>
    <xf numFmtId="166" fontId="28" fillId="7" borderId="0" xfId="0" applyNumberFormat="1" applyFont="1" applyFill="1" applyProtection="1">
      <protection locked="0"/>
    </xf>
    <xf numFmtId="165" fontId="28" fillId="7" borderId="0" xfId="0" applyNumberFormat="1" applyFont="1" applyFill="1" applyProtection="1">
      <protection locked="0"/>
    </xf>
    <xf numFmtId="165" fontId="28" fillId="7" borderId="0" xfId="0" applyNumberFormat="1" applyFont="1" applyFill="1" applyAlignment="1" applyProtection="1">
      <alignment horizontal="center"/>
      <protection locked="0"/>
    </xf>
    <xf numFmtId="0" fontId="2" fillId="0" borderId="8" xfId="0" applyFont="1" applyBorder="1" applyProtection="1">
      <protection locked="0"/>
    </xf>
    <xf numFmtId="0" fontId="2" fillId="0" borderId="5" xfId="0" applyFont="1" applyBorder="1" applyProtection="1">
      <protection locked="0"/>
    </xf>
    <xf numFmtId="164" fontId="2" fillId="0" borderId="0" xfId="0" applyNumberFormat="1" applyFont="1" applyProtection="1">
      <protection locked="0"/>
    </xf>
    <xf numFmtId="0" fontId="2" fillId="7" borderId="15" xfId="0" applyFont="1" applyFill="1" applyBorder="1" applyProtection="1">
      <protection locked="0"/>
    </xf>
    <xf numFmtId="0" fontId="29" fillId="7" borderId="0" xfId="0" applyFont="1" applyFill="1" applyProtection="1">
      <protection locked="0"/>
    </xf>
    <xf numFmtId="0" fontId="14" fillId="7" borderId="0" xfId="0" applyFont="1" applyFill="1" applyProtection="1">
      <protection locked="0"/>
    </xf>
    <xf numFmtId="0" fontId="2" fillId="0" borderId="7" xfId="0" applyFont="1" applyBorder="1" applyProtection="1">
      <protection locked="0"/>
    </xf>
    <xf numFmtId="0" fontId="31" fillId="7" borderId="0" xfId="0" applyFont="1" applyFill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2" fillId="7" borderId="0" xfId="0" applyFont="1" applyFill="1" applyAlignment="1" applyProtection="1">
      <alignment horizontal="center"/>
      <protection locked="0"/>
    </xf>
    <xf numFmtId="0" fontId="9" fillId="7" borderId="0" xfId="0" applyFont="1" applyFill="1" applyProtection="1">
      <protection locked="0"/>
    </xf>
    <xf numFmtId="0" fontId="9" fillId="7" borderId="0" xfId="0" applyFont="1" applyFill="1" applyAlignment="1" applyProtection="1">
      <alignment horizontal="center"/>
      <protection locked="0"/>
    </xf>
    <xf numFmtId="0" fontId="10" fillId="7" borderId="0" xfId="0" applyFont="1" applyFill="1" applyAlignment="1" applyProtection="1">
      <alignment horizontal="center"/>
      <protection locked="0"/>
    </xf>
    <xf numFmtId="0" fontId="12" fillId="7" borderId="0" xfId="0" applyFont="1" applyFill="1" applyAlignment="1" applyProtection="1">
      <alignment horizontal="right"/>
      <protection locked="0"/>
    </xf>
    <xf numFmtId="164" fontId="5" fillId="3" borderId="2" xfId="0" applyNumberFormat="1" applyFont="1" applyFill="1" applyBorder="1" applyAlignment="1" applyProtection="1">
      <alignment horizontal="center"/>
      <protection locked="0"/>
    </xf>
    <xf numFmtId="166" fontId="9" fillId="7" borderId="0" xfId="0" applyNumberFormat="1" applyFont="1" applyFill="1" applyProtection="1">
      <protection locked="0"/>
    </xf>
    <xf numFmtId="165" fontId="9" fillId="7" borderId="0" xfId="0" applyNumberFormat="1" applyFont="1" applyFill="1" applyProtection="1">
      <protection locked="0"/>
    </xf>
    <xf numFmtId="0" fontId="2" fillId="7" borderId="15" xfId="0" applyFont="1" applyFill="1" applyBorder="1" applyAlignment="1" applyProtection="1">
      <alignment vertical="center"/>
      <protection locked="0"/>
    </xf>
    <xf numFmtId="0" fontId="2" fillId="7" borderId="0" xfId="0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1" fillId="7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4" fillId="8" borderId="0" xfId="0" applyFont="1" applyFill="1" applyProtection="1">
      <protection locked="0"/>
    </xf>
    <xf numFmtId="0" fontId="35" fillId="8" borderId="0" xfId="0" applyFont="1" applyFill="1" applyProtection="1">
      <protection locked="0"/>
    </xf>
    <xf numFmtId="0" fontId="35" fillId="7" borderId="0" xfId="0" applyFont="1" applyFill="1" applyProtection="1">
      <protection locked="0"/>
    </xf>
    <xf numFmtId="0" fontId="34" fillId="7" borderId="0" xfId="0" applyFont="1" applyFill="1" applyProtection="1">
      <protection locked="0"/>
    </xf>
    <xf numFmtId="0" fontId="34" fillId="0" borderId="0" xfId="0" applyFont="1" applyProtection="1">
      <protection locked="0"/>
    </xf>
    <xf numFmtId="0" fontId="17" fillId="7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34" fillId="8" borderId="0" xfId="0" applyFont="1" applyFill="1"/>
    <xf numFmtId="0" fontId="36" fillId="8" borderId="0" xfId="0" applyFont="1" applyFill="1" applyAlignment="1">
      <alignment horizontal="left" wrapText="1"/>
    </xf>
    <xf numFmtId="0" fontId="37" fillId="8" borderId="0" xfId="0" applyFont="1" applyFill="1"/>
    <xf numFmtId="0" fontId="35" fillId="8" borderId="0" xfId="0" applyFont="1" applyFill="1"/>
    <xf numFmtId="0" fontId="38" fillId="8" borderId="0" xfId="0" applyFont="1" applyFill="1"/>
    <xf numFmtId="49" fontId="34" fillId="8" borderId="0" xfId="0" applyNumberFormat="1" applyFont="1" applyFill="1"/>
    <xf numFmtId="49" fontId="35" fillId="8" borderId="0" xfId="0" applyNumberFormat="1" applyFont="1" applyFill="1"/>
    <xf numFmtId="0" fontId="39" fillId="9" borderId="0" xfId="0" applyFont="1" applyFill="1"/>
    <xf numFmtId="0" fontId="39" fillId="10" borderId="0" xfId="0" applyFont="1" applyFill="1" applyAlignment="1">
      <alignment horizontal="center"/>
    </xf>
    <xf numFmtId="0" fontId="39" fillId="8" borderId="0" xfId="0" applyFont="1" applyFill="1"/>
    <xf numFmtId="165" fontId="39" fillId="11" borderId="0" xfId="0" applyNumberFormat="1" applyFont="1" applyFill="1" applyAlignment="1">
      <alignment horizontal="right"/>
    </xf>
    <xf numFmtId="10" fontId="39" fillId="11" borderId="0" xfId="0" applyNumberFormat="1" applyFont="1" applyFill="1" applyAlignment="1">
      <alignment horizontal="right"/>
    </xf>
    <xf numFmtId="0" fontId="39" fillId="11" borderId="0" xfId="0" applyFont="1" applyFill="1" applyAlignment="1">
      <alignment horizontal="right"/>
    </xf>
    <xf numFmtId="0" fontId="40" fillId="8" borderId="0" xfId="0" applyFont="1" applyFill="1"/>
    <xf numFmtId="165" fontId="35" fillId="12" borderId="0" xfId="0" applyNumberFormat="1" applyFont="1" applyFill="1" applyAlignment="1">
      <alignment horizontal="right"/>
    </xf>
    <xf numFmtId="165" fontId="35" fillId="8" borderId="0" xfId="0" applyNumberFormat="1" applyFont="1" applyFill="1"/>
    <xf numFmtId="0" fontId="41" fillId="8" borderId="0" xfId="0" applyFont="1" applyFill="1"/>
    <xf numFmtId="165" fontId="35" fillId="8" borderId="0" xfId="0" applyNumberFormat="1" applyFont="1" applyFill="1" applyAlignment="1">
      <alignment horizontal="right"/>
    </xf>
    <xf numFmtId="0" fontId="39" fillId="13" borderId="0" xfId="0" applyFont="1" applyFill="1"/>
    <xf numFmtId="0" fontId="39" fillId="14" borderId="0" xfId="0" applyFont="1" applyFill="1" applyAlignment="1">
      <alignment horizontal="center"/>
    </xf>
    <xf numFmtId="0" fontId="35" fillId="0" borderId="0" xfId="0" applyFont="1"/>
    <xf numFmtId="165" fontId="35" fillId="0" borderId="0" xfId="0" applyNumberFormat="1" applyFont="1" applyAlignment="1">
      <alignment horizontal="right"/>
    </xf>
    <xf numFmtId="0" fontId="17" fillId="7" borderId="0" xfId="0" applyFont="1" applyFill="1"/>
    <xf numFmtId="165" fontId="2" fillId="0" borderId="0" xfId="0" applyNumberFormat="1" applyFont="1" applyAlignment="1" applyProtection="1">
      <alignment horizontal="center"/>
      <protection hidden="1"/>
    </xf>
    <xf numFmtId="164" fontId="3" fillId="3" borderId="14" xfId="0" applyNumberFormat="1" applyFont="1" applyFill="1" applyBorder="1" applyAlignment="1" applyProtection="1">
      <alignment horizontal="center"/>
      <protection hidden="1"/>
    </xf>
    <xf numFmtId="165" fontId="2" fillId="0" borderId="9" xfId="0" applyNumberFormat="1" applyFont="1" applyBorder="1" applyAlignment="1" applyProtection="1">
      <alignment horizontal="center"/>
      <protection hidden="1"/>
    </xf>
    <xf numFmtId="164" fontId="32" fillId="6" borderId="21" xfId="0" applyNumberFormat="1" applyFont="1" applyFill="1" applyBorder="1" applyAlignment="1" applyProtection="1">
      <alignment horizontal="center"/>
      <protection hidden="1"/>
    </xf>
    <xf numFmtId="2" fontId="32" fillId="6" borderId="21" xfId="0" applyNumberFormat="1" applyFont="1" applyFill="1" applyBorder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64" fontId="5" fillId="3" borderId="2" xfId="0" applyNumberFormat="1" applyFont="1" applyFill="1" applyBorder="1" applyAlignment="1" applyProtection="1">
      <alignment horizontal="center"/>
      <protection hidden="1"/>
    </xf>
    <xf numFmtId="0" fontId="13" fillId="0" borderId="3" xfId="0" applyFont="1" applyBorder="1" applyProtection="1">
      <protection hidden="1"/>
    </xf>
    <xf numFmtId="0" fontId="1" fillId="0" borderId="0" xfId="0" applyFont="1" applyProtection="1">
      <protection hidden="1"/>
    </xf>
    <xf numFmtId="0" fontId="27" fillId="0" borderId="0" xfId="0" applyFont="1" applyAlignment="1">
      <alignment horizontal="center"/>
    </xf>
    <xf numFmtId="0" fontId="13" fillId="0" borderId="0" xfId="0" applyFont="1" applyProtection="1">
      <protection hidden="1"/>
    </xf>
    <xf numFmtId="0" fontId="3" fillId="3" borderId="13" xfId="0" applyFont="1" applyFill="1" applyBorder="1"/>
    <xf numFmtId="0" fontId="7" fillId="0" borderId="13" xfId="0" applyFont="1" applyBorder="1"/>
    <xf numFmtId="0" fontId="24" fillId="4" borderId="18" xfId="0" applyFont="1" applyFill="1" applyBorder="1" applyAlignment="1">
      <alignment horizontal="left"/>
    </xf>
    <xf numFmtId="0" fontId="20" fillId="5" borderId="16" xfId="0" applyFont="1" applyFill="1" applyBorder="1"/>
    <xf numFmtId="0" fontId="20" fillId="5" borderId="19" xfId="0" applyFont="1" applyFill="1" applyBorder="1"/>
    <xf numFmtId="0" fontId="26" fillId="4" borderId="0" xfId="0" applyFont="1" applyFill="1" applyAlignment="1">
      <alignment horizontal="left" wrapText="1"/>
    </xf>
    <xf numFmtId="0" fontId="25" fillId="5" borderId="0" xfId="0" applyFont="1" applyFill="1" applyAlignment="1">
      <alignment horizontal="left"/>
    </xf>
    <xf numFmtId="0" fontId="25" fillId="5" borderId="20" xfId="0" applyFont="1" applyFill="1" applyBorder="1" applyAlignment="1">
      <alignment horizontal="left"/>
    </xf>
    <xf numFmtId="0" fontId="26" fillId="4" borderId="0" xfId="0" applyFont="1" applyFill="1" applyAlignment="1">
      <alignment horizontal="left"/>
    </xf>
    <xf numFmtId="0" fontId="16" fillId="0" borderId="16" xfId="0" applyFont="1" applyBorder="1" applyAlignment="1">
      <alignment horizontal="left" wrapText="1"/>
    </xf>
    <xf numFmtId="0" fontId="19" fillId="0" borderId="16" xfId="0" applyFont="1" applyBorder="1"/>
    <xf numFmtId="0" fontId="13" fillId="0" borderId="3" xfId="0" applyFont="1" applyBorder="1"/>
    <xf numFmtId="0" fontId="1" fillId="0" borderId="0" xfId="0" applyFont="1"/>
    <xf numFmtId="164" fontId="5" fillId="2" borderId="4" xfId="0" applyNumberFormat="1" applyFont="1" applyFill="1" applyBorder="1" applyAlignment="1" applyProtection="1">
      <alignment horizontal="left"/>
      <protection locked="0"/>
    </xf>
    <xf numFmtId="0" fontId="7" fillId="0" borderId="6" xfId="0" applyFont="1" applyBorder="1" applyProtection="1">
      <protection locked="0"/>
    </xf>
    <xf numFmtId="0" fontId="3" fillId="0" borderId="0" xfId="0" applyFont="1" applyAlignment="1">
      <alignment horizontal="center"/>
    </xf>
    <xf numFmtId="0" fontId="31" fillId="7" borderId="0" xfId="0" applyFont="1" applyFill="1" applyAlignment="1" applyProtection="1">
      <alignment horizontal="center"/>
      <protection locked="0"/>
    </xf>
    <xf numFmtId="0" fontId="28" fillId="7" borderId="0" xfId="0" applyFont="1" applyFill="1" applyProtection="1">
      <protection locked="0"/>
    </xf>
    <xf numFmtId="0" fontId="4" fillId="0" borderId="0" xfId="0" applyFont="1" applyAlignment="1">
      <alignment horizontal="center"/>
    </xf>
    <xf numFmtId="0" fontId="33" fillId="0" borderId="0" xfId="0" applyFont="1"/>
    <xf numFmtId="0" fontId="3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49" fontId="5" fillId="2" borderId="4" xfId="0" applyNumberFormat="1" applyFont="1" applyFill="1" applyBorder="1" applyProtection="1">
      <protection locked="0"/>
    </xf>
    <xf numFmtId="0" fontId="7" fillId="0" borderId="5" xfId="0" applyFont="1" applyBorder="1" applyProtection="1">
      <protection locked="0"/>
    </xf>
    <xf numFmtId="0" fontId="18" fillId="0" borderId="0" xfId="0" applyFont="1" applyAlignment="1">
      <alignment horizontal="center" vertical="top"/>
    </xf>
    <xf numFmtId="0" fontId="42" fillId="0" borderId="0" xfId="1" applyAlignment="1">
      <alignment horizontal="center"/>
    </xf>
    <xf numFmtId="0" fontId="43" fillId="0" borderId="0" xfId="0" applyFont="1" applyProtection="1">
      <protection locked="0"/>
    </xf>
    <xf numFmtId="0" fontId="43" fillId="7" borderId="0" xfId="0" applyFont="1" applyFill="1" applyProtection="1">
      <protection locked="0"/>
    </xf>
    <xf numFmtId="0" fontId="44" fillId="7" borderId="0" xfId="0" applyFont="1" applyFill="1" applyProtection="1">
      <protection locked="0"/>
    </xf>
    <xf numFmtId="0" fontId="44" fillId="0" borderId="0" xfId="0" applyFont="1" applyProtection="1">
      <protection locked="0"/>
    </xf>
    <xf numFmtId="0" fontId="43" fillId="0" borderId="0" xfId="0" applyFont="1" applyAlignment="1" applyProtection="1">
      <alignment horizontal="right"/>
      <protection locked="0"/>
    </xf>
    <xf numFmtId="164" fontId="43" fillId="0" borderId="0" xfId="0" applyNumberFormat="1" applyFont="1" applyProtection="1">
      <protection locked="0"/>
    </xf>
    <xf numFmtId="165" fontId="43" fillId="0" borderId="0" xfId="0" applyNumberFormat="1" applyFo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1062383</xdr:colOff>
      <xdr:row>1</xdr:row>
      <xdr:rowOff>109883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4EEB7725-10C7-A8FF-EF14-EF81430689C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59208" cy="4794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cpfinancial.com.a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F475"/>
  <sheetViews>
    <sheetView showGridLines="0" tabSelected="1" zoomScale="92" zoomScaleNormal="92" workbookViewId="0">
      <selection activeCell="B34" sqref="B34"/>
    </sheetView>
  </sheetViews>
  <sheetFormatPr defaultColWidth="14.42578125" defaultRowHeight="15.75" customHeight="1" x14ac:dyDescent="0.25"/>
  <cols>
    <col min="1" max="1" width="22.140625" style="46" customWidth="1"/>
    <col min="2" max="2" width="11.85546875" style="46" customWidth="1"/>
    <col min="3" max="3" width="11.140625" style="46" customWidth="1"/>
    <col min="4" max="4" width="16.28515625" style="46" customWidth="1"/>
    <col min="5" max="5" width="11.5703125" style="46" customWidth="1"/>
    <col min="6" max="6" width="11.28515625" style="46" customWidth="1"/>
    <col min="7" max="7" width="16.140625" style="46" customWidth="1"/>
    <col min="8" max="8" width="7" style="45" customWidth="1"/>
    <col min="9" max="9" width="13.28515625" style="45" customWidth="1"/>
    <col min="10" max="10" width="11.5703125" style="45" customWidth="1"/>
    <col min="11" max="11" width="7" style="45" customWidth="1"/>
    <col min="12" max="12" width="11.85546875" style="45" hidden="1" customWidth="1"/>
    <col min="13" max="13" width="11.85546875" style="45" customWidth="1"/>
    <col min="14" max="18" width="7" style="45" customWidth="1"/>
    <col min="19" max="32" width="14.42578125" style="45"/>
    <col min="33" max="16384" width="14.42578125" style="46"/>
  </cols>
  <sheetData>
    <row r="1" spans="1:18" ht="29.45" customHeight="1" x14ac:dyDescent="0.25">
      <c r="A1" s="159" t="s">
        <v>65</v>
      </c>
      <c r="B1" s="159"/>
      <c r="C1" s="159"/>
      <c r="D1" s="159"/>
      <c r="E1" s="159"/>
      <c r="F1" s="159"/>
      <c r="G1" s="159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15" customHeight="1" x14ac:dyDescent="0.25">
      <c r="A2" s="153" t="s">
        <v>81</v>
      </c>
      <c r="B2" s="154"/>
      <c r="C2" s="154"/>
      <c r="D2" s="154"/>
      <c r="E2" s="154"/>
      <c r="F2" s="154"/>
      <c r="G2" s="15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6.95" customHeight="1" x14ac:dyDescent="0.25">
      <c r="A3" s="1"/>
      <c r="B3" s="2"/>
      <c r="C3" s="2"/>
      <c r="D3" s="2"/>
      <c r="E3" s="2"/>
      <c r="F3" s="2"/>
      <c r="G3" s="2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19.5" customHeight="1" x14ac:dyDescent="0.25">
      <c r="A4" s="3" t="s">
        <v>0</v>
      </c>
      <c r="B4" s="48">
        <v>12</v>
      </c>
      <c r="C4" s="49" t="s">
        <v>1</v>
      </c>
      <c r="D4" s="50"/>
      <c r="E4" s="50"/>
      <c r="F4" s="155"/>
      <c r="G4" s="156"/>
      <c r="H4" s="44"/>
      <c r="I4" s="51"/>
      <c r="J4" s="51"/>
      <c r="K4" s="51"/>
      <c r="L4" s="51"/>
      <c r="M4" s="51"/>
      <c r="N4" s="51"/>
      <c r="O4" s="44"/>
      <c r="P4" s="44"/>
      <c r="Q4" s="44"/>
      <c r="R4" s="44"/>
    </row>
    <row r="5" spans="1:18" ht="20.45" customHeight="1" x14ac:dyDescent="0.25">
      <c r="A5" s="4" t="s">
        <v>77</v>
      </c>
      <c r="B5" s="157" t="s">
        <v>66</v>
      </c>
      <c r="C5" s="158"/>
      <c r="D5" s="158"/>
      <c r="E5" s="158"/>
      <c r="F5" s="158"/>
      <c r="G5" s="149"/>
      <c r="H5" s="52"/>
      <c r="I5" s="51"/>
      <c r="J5" s="51"/>
      <c r="K5" s="51"/>
      <c r="L5" s="51"/>
      <c r="M5" s="51"/>
      <c r="N5" s="51"/>
      <c r="O5" s="44"/>
      <c r="P5" s="44"/>
      <c r="Q5" s="44"/>
      <c r="R5" s="44"/>
    </row>
    <row r="6" spans="1:18" ht="8.25" customHeight="1" x14ac:dyDescent="0.25">
      <c r="A6" s="43"/>
      <c r="B6" s="53"/>
      <c r="C6" s="54"/>
      <c r="D6" s="55"/>
      <c r="E6" s="55"/>
      <c r="F6" s="56"/>
      <c r="G6" s="56"/>
      <c r="H6" s="44"/>
      <c r="I6" s="51"/>
      <c r="J6" s="51"/>
      <c r="K6" s="51"/>
      <c r="L6" s="51"/>
      <c r="M6" s="51"/>
      <c r="N6" s="51"/>
      <c r="O6" s="44"/>
      <c r="P6" s="44"/>
      <c r="Q6" s="44"/>
      <c r="R6" s="44"/>
    </row>
    <row r="7" spans="1:18" ht="20.45" customHeight="1" x14ac:dyDescent="0.25">
      <c r="A7" s="3" t="s">
        <v>2</v>
      </c>
      <c r="B7" s="148" t="s">
        <v>67</v>
      </c>
      <c r="C7" s="149"/>
      <c r="D7" s="57"/>
      <c r="E7" s="47"/>
      <c r="F7" s="58"/>
      <c r="G7" s="47"/>
      <c r="I7" s="59"/>
      <c r="J7" s="59"/>
      <c r="K7" s="59"/>
      <c r="L7" s="60"/>
      <c r="M7" s="60"/>
      <c r="N7" s="61"/>
      <c r="O7" s="44"/>
      <c r="P7" s="44"/>
      <c r="Q7" s="44"/>
      <c r="R7" s="44"/>
    </row>
    <row r="8" spans="1:18" ht="6" customHeight="1" x14ac:dyDescent="0.25">
      <c r="A8" s="5"/>
      <c r="B8" s="62"/>
      <c r="C8" s="62"/>
      <c r="D8" s="56"/>
      <c r="E8" s="47"/>
      <c r="F8" s="58"/>
      <c r="G8" s="47"/>
      <c r="I8" s="59"/>
      <c r="J8" s="59"/>
      <c r="K8" s="59"/>
      <c r="L8" s="60"/>
      <c r="M8" s="60"/>
      <c r="N8" s="61"/>
      <c r="O8" s="44"/>
      <c r="P8" s="44"/>
      <c r="Q8" s="44"/>
      <c r="R8" s="44"/>
    </row>
    <row r="9" spans="1:18" ht="30" customHeight="1" x14ac:dyDescent="0.25">
      <c r="A9" s="6" t="s">
        <v>3</v>
      </c>
      <c r="B9" s="6" t="s">
        <v>4</v>
      </c>
      <c r="C9" s="6" t="s">
        <v>5</v>
      </c>
      <c r="D9" s="7" t="s">
        <v>6</v>
      </c>
      <c r="E9" s="6" t="s">
        <v>40</v>
      </c>
      <c r="F9" s="8" t="s">
        <v>7</v>
      </c>
      <c r="G9" s="8" t="str">
        <f>"Interest &amp; Fees over " &amp; B4 &amp; " Years"</f>
        <v>Interest &amp; Fees over 12 Years</v>
      </c>
      <c r="I9" s="63"/>
      <c r="J9" s="63"/>
      <c r="K9" s="59"/>
      <c r="L9" s="60" t="s">
        <v>8</v>
      </c>
      <c r="M9" s="60"/>
      <c r="N9" s="61"/>
      <c r="O9" s="64"/>
      <c r="P9" s="64"/>
      <c r="Q9" s="64"/>
      <c r="R9" s="64"/>
    </row>
    <row r="10" spans="1:18" ht="16.5" customHeight="1" x14ac:dyDescent="0.25">
      <c r="A10" s="65">
        <v>300000</v>
      </c>
      <c r="B10" s="65">
        <v>187.5</v>
      </c>
      <c r="C10" s="48" t="s">
        <v>27</v>
      </c>
      <c r="D10" s="124">
        <f t="shared" ref="D10:D14" si="0">IF(M10=TRUE,0,B10*L10)</f>
        <v>2250</v>
      </c>
      <c r="E10" s="66">
        <v>3.3000000000000002E-2</v>
      </c>
      <c r="F10" s="48" t="s">
        <v>68</v>
      </c>
      <c r="G10" s="122">
        <f>D10*$B$4+(B$96)</f>
        <v>129967.51502278293</v>
      </c>
      <c r="I10" s="67"/>
      <c r="J10" s="68"/>
      <c r="K10" s="59"/>
      <c r="L10" s="60">
        <f>VLOOKUP(C10,$A$54:$B$57,2)</f>
        <v>12</v>
      </c>
      <c r="M10" s="69" t="b">
        <f t="shared" ref="M10:M14" si="1">ISERROR(L10)</f>
        <v>0</v>
      </c>
      <c r="N10" s="61"/>
      <c r="O10" s="64"/>
      <c r="P10" s="64"/>
      <c r="Q10" s="64"/>
      <c r="R10" s="64"/>
    </row>
    <row r="11" spans="1:18" ht="16.5" customHeight="1" x14ac:dyDescent="0.25">
      <c r="A11" s="65">
        <v>700000</v>
      </c>
      <c r="B11" s="65">
        <v>25</v>
      </c>
      <c r="C11" s="48" t="s">
        <v>27</v>
      </c>
      <c r="D11" s="124">
        <f t="shared" si="0"/>
        <v>300</v>
      </c>
      <c r="E11" s="66">
        <v>3.3000000000000002E-2</v>
      </c>
      <c r="F11" s="48" t="s">
        <v>68</v>
      </c>
      <c r="G11" s="122">
        <f>D11*$B$4+(C$96)</f>
        <v>243857.53505316016</v>
      </c>
      <c r="I11" s="67"/>
      <c r="J11" s="68"/>
      <c r="K11" s="59"/>
      <c r="L11" s="60">
        <f>VLOOKUP(C11,$A$54:$B$57,2)</f>
        <v>12</v>
      </c>
      <c r="M11" s="69" t="b">
        <f t="shared" si="1"/>
        <v>0</v>
      </c>
      <c r="N11" s="61"/>
      <c r="O11" s="64"/>
      <c r="P11" s="64"/>
      <c r="Q11" s="64"/>
      <c r="R11" s="64"/>
    </row>
    <row r="12" spans="1:18" ht="16.5" customHeight="1" x14ac:dyDescent="0.25">
      <c r="A12" s="65">
        <v>200000</v>
      </c>
      <c r="B12" s="65">
        <v>10</v>
      </c>
      <c r="C12" s="48" t="s">
        <v>27</v>
      </c>
      <c r="D12" s="124">
        <f t="shared" si="0"/>
        <v>120</v>
      </c>
      <c r="E12" s="66">
        <v>3.4000000000000002E-2</v>
      </c>
      <c r="F12" s="48" t="s">
        <v>68</v>
      </c>
      <c r="G12" s="122">
        <f>D12*$B$4+(D$96)</f>
        <v>72307.470036187529</v>
      </c>
      <c r="I12" s="67"/>
      <c r="J12" s="68"/>
      <c r="K12" s="59"/>
      <c r="L12" s="60">
        <f>VLOOKUP(C12,$A$54:$B$57,2)</f>
        <v>12</v>
      </c>
      <c r="M12" s="69" t="b">
        <f t="shared" si="1"/>
        <v>0</v>
      </c>
      <c r="N12" s="61"/>
      <c r="O12" s="64"/>
      <c r="P12" s="64"/>
      <c r="Q12" s="64"/>
      <c r="R12" s="64"/>
    </row>
    <row r="13" spans="1:18" ht="16.5" customHeight="1" x14ac:dyDescent="0.25">
      <c r="A13" s="65">
        <v>200000</v>
      </c>
      <c r="B13" s="65">
        <v>10</v>
      </c>
      <c r="C13" s="48" t="s">
        <v>27</v>
      </c>
      <c r="D13" s="124">
        <f t="shared" si="0"/>
        <v>120</v>
      </c>
      <c r="E13" s="66">
        <v>3.4000000000000002E-2</v>
      </c>
      <c r="F13" s="48" t="s">
        <v>68</v>
      </c>
      <c r="G13" s="122">
        <f>D13*$B$4+(E$96)</f>
        <v>72307.470036187529</v>
      </c>
      <c r="I13" s="67"/>
      <c r="J13" s="68"/>
      <c r="K13" s="59"/>
      <c r="L13" s="60">
        <f>VLOOKUP(C13,$A$54:$B$57,2)</f>
        <v>12</v>
      </c>
      <c r="M13" s="69" t="b">
        <f t="shared" si="1"/>
        <v>0</v>
      </c>
      <c r="N13" s="61"/>
      <c r="O13" s="64"/>
      <c r="P13" s="64"/>
      <c r="Q13" s="64"/>
      <c r="R13" s="64"/>
    </row>
    <row r="14" spans="1:18" ht="16.5" customHeight="1" x14ac:dyDescent="0.25">
      <c r="A14" s="65">
        <v>200000</v>
      </c>
      <c r="B14" s="65">
        <v>200</v>
      </c>
      <c r="C14" s="48" t="s">
        <v>25</v>
      </c>
      <c r="D14" s="124">
        <f t="shared" si="0"/>
        <v>200</v>
      </c>
      <c r="E14" s="66">
        <v>3.4000000000000002E-2</v>
      </c>
      <c r="F14" s="48" t="s">
        <v>68</v>
      </c>
      <c r="G14" s="122">
        <f>D14*$B$4+(F$96)</f>
        <v>73267.470036187529</v>
      </c>
      <c r="I14" s="67"/>
      <c r="J14" s="68"/>
      <c r="K14" s="59"/>
      <c r="L14" s="60">
        <f>VLOOKUP(C14,$A$54:$B$57,2)</f>
        <v>1</v>
      </c>
      <c r="M14" s="69" t="b">
        <f t="shared" si="1"/>
        <v>0</v>
      </c>
      <c r="N14" s="61"/>
      <c r="O14" s="64"/>
      <c r="P14" s="64"/>
      <c r="Q14" s="64"/>
      <c r="R14" s="64"/>
    </row>
    <row r="15" spans="1:18" ht="12.6" customHeight="1" x14ac:dyDescent="0.25">
      <c r="A15" s="70"/>
      <c r="B15" s="71"/>
      <c r="C15" s="70"/>
      <c r="D15" s="47"/>
      <c r="E15" s="70"/>
      <c r="F15" s="47"/>
      <c r="G15" s="72"/>
      <c r="I15" s="59"/>
      <c r="J15" s="59"/>
      <c r="K15" s="59"/>
      <c r="L15" s="60"/>
      <c r="M15" s="60"/>
      <c r="N15" s="61"/>
      <c r="O15" s="64"/>
      <c r="P15" s="64"/>
      <c r="Q15" s="64"/>
      <c r="R15" s="64"/>
    </row>
    <row r="16" spans="1:18" ht="15" customHeight="1" x14ac:dyDescent="0.25">
      <c r="A16" s="9" t="s">
        <v>9</v>
      </c>
      <c r="B16" s="65">
        <v>2000</v>
      </c>
      <c r="C16" s="146" t="s">
        <v>82</v>
      </c>
      <c r="D16" s="147"/>
      <c r="E16" s="147"/>
      <c r="F16" s="147"/>
      <c r="G16" s="147"/>
      <c r="I16" s="59"/>
      <c r="J16" s="59"/>
      <c r="K16" s="59"/>
      <c r="L16" s="60"/>
      <c r="M16" s="60"/>
      <c r="N16" s="61"/>
      <c r="O16" s="64"/>
      <c r="P16" s="64"/>
      <c r="Q16" s="64"/>
      <c r="R16" s="64"/>
    </row>
    <row r="17" spans="1:18" ht="15" customHeight="1" x14ac:dyDescent="0.25">
      <c r="A17" s="10"/>
      <c r="B17" s="11"/>
      <c r="C17" s="12"/>
      <c r="D17" s="13"/>
      <c r="E17" s="13"/>
      <c r="F17" s="13"/>
      <c r="G17" s="14"/>
      <c r="I17" s="59"/>
      <c r="J17" s="59"/>
      <c r="K17" s="59"/>
      <c r="L17" s="60"/>
      <c r="M17" s="60"/>
      <c r="N17" s="61"/>
      <c r="O17" s="64"/>
      <c r="P17" s="64"/>
      <c r="Q17" s="64"/>
      <c r="R17" s="64"/>
    </row>
    <row r="18" spans="1:18" ht="15" customHeight="1" x14ac:dyDescent="0.3">
      <c r="A18" s="15" t="str">
        <f>A7</f>
        <v>Existing Lender:</v>
      </c>
      <c r="B18" s="16" t="str">
        <f>IF(B7="","",B7)</f>
        <v>ABC</v>
      </c>
      <c r="C18" s="40"/>
      <c r="D18" s="135" t="str">
        <f>"Total Interest &amp; Fees over " &amp; B4  &amp;" Years"</f>
        <v>Total Interest &amp; Fees over 12 Years</v>
      </c>
      <c r="E18" s="136"/>
      <c r="F18" s="136"/>
      <c r="G18" s="123">
        <f>SUM(G10:G14)</f>
        <v>591707.46018450579</v>
      </c>
      <c r="H18" s="73"/>
      <c r="I18" s="51"/>
      <c r="J18" s="51"/>
      <c r="K18" s="74"/>
      <c r="L18" s="74"/>
      <c r="M18" s="74"/>
      <c r="N18" s="74"/>
      <c r="O18" s="75"/>
      <c r="P18" s="75"/>
      <c r="Q18" s="75"/>
      <c r="R18" s="75"/>
    </row>
    <row r="19" spans="1:18" ht="15" customHeight="1" x14ac:dyDescent="0.25">
      <c r="A19" s="17"/>
      <c r="B19" s="18"/>
      <c r="C19" s="19"/>
      <c r="D19" s="20"/>
      <c r="E19" s="20"/>
      <c r="F19" s="20"/>
      <c r="G19" s="21"/>
      <c r="I19" s="59"/>
      <c r="J19" s="59"/>
      <c r="K19" s="59"/>
      <c r="L19" s="60"/>
      <c r="M19" s="60"/>
      <c r="N19" s="61"/>
      <c r="O19" s="64"/>
      <c r="P19" s="64"/>
      <c r="Q19" s="64"/>
      <c r="R19" s="64"/>
    </row>
    <row r="20" spans="1:18" ht="13.5" customHeight="1" x14ac:dyDescent="0.25">
      <c r="A20" s="3" t="s">
        <v>10</v>
      </c>
      <c r="B20" s="148" t="s">
        <v>69</v>
      </c>
      <c r="C20" s="149"/>
      <c r="D20" s="57"/>
      <c r="E20" s="47"/>
      <c r="F20" s="58"/>
      <c r="G20" s="47"/>
      <c r="I20" s="59"/>
      <c r="J20" s="59"/>
      <c r="K20" s="59"/>
      <c r="L20" s="60"/>
      <c r="M20" s="60"/>
      <c r="N20" s="61"/>
      <c r="O20" s="64"/>
      <c r="P20" s="64"/>
      <c r="Q20" s="64"/>
      <c r="R20" s="64"/>
    </row>
    <row r="21" spans="1:18" ht="12.6" customHeight="1" x14ac:dyDescent="0.25">
      <c r="A21" s="2"/>
      <c r="B21" s="70"/>
      <c r="C21" s="22"/>
      <c r="D21" s="2"/>
      <c r="E21" s="2"/>
      <c r="F21" s="150"/>
      <c r="G21" s="147"/>
      <c r="I21" s="151" t="s">
        <v>11</v>
      </c>
      <c r="J21" s="152"/>
      <c r="K21" s="59"/>
      <c r="L21" s="60" t="s">
        <v>12</v>
      </c>
      <c r="M21" s="60"/>
      <c r="N21" s="61"/>
      <c r="O21" s="64"/>
      <c r="P21" s="64"/>
      <c r="Q21" s="64"/>
      <c r="R21" s="64"/>
    </row>
    <row r="22" spans="1:18" ht="13.5" customHeight="1" x14ac:dyDescent="0.25">
      <c r="A22" s="23" t="s">
        <v>13</v>
      </c>
      <c r="B22" s="76"/>
      <c r="C22" s="2"/>
      <c r="D22" s="2"/>
      <c r="E22" s="2"/>
      <c r="F22" s="41"/>
      <c r="G22" s="41"/>
      <c r="I22" s="77"/>
      <c r="J22" s="77"/>
      <c r="K22" s="59"/>
      <c r="L22" s="60"/>
      <c r="M22" s="60"/>
      <c r="N22" s="61"/>
      <c r="O22" s="64"/>
      <c r="P22" s="64"/>
      <c r="Q22" s="64"/>
      <c r="R22" s="64"/>
    </row>
    <row r="23" spans="1:18" ht="15.75" customHeight="1" x14ac:dyDescent="0.25">
      <c r="A23" s="9" t="s">
        <v>14</v>
      </c>
      <c r="B23" s="65">
        <v>2500</v>
      </c>
      <c r="C23" s="131" t="s">
        <v>71</v>
      </c>
      <c r="D23" s="132"/>
      <c r="E23" s="132"/>
      <c r="F23" s="132"/>
      <c r="G23" s="132"/>
      <c r="I23" s="77"/>
      <c r="J23" s="77"/>
      <c r="K23" s="59"/>
      <c r="L23" s="60"/>
      <c r="M23" s="60"/>
      <c r="N23" s="61"/>
      <c r="O23" s="64"/>
      <c r="P23" s="64"/>
      <c r="Q23" s="64"/>
      <c r="R23" s="64"/>
    </row>
    <row r="24" spans="1:18" ht="15.75" customHeight="1" x14ac:dyDescent="0.25">
      <c r="A24" s="9" t="s">
        <v>15</v>
      </c>
      <c r="B24" s="65">
        <v>350</v>
      </c>
      <c r="C24" s="131" t="s">
        <v>72</v>
      </c>
      <c r="D24" s="132"/>
      <c r="E24" s="132"/>
      <c r="F24" s="132"/>
      <c r="G24" s="132"/>
      <c r="I24" s="77"/>
      <c r="J24" s="77"/>
      <c r="K24" s="59"/>
      <c r="L24" s="60"/>
      <c r="M24" s="60"/>
      <c r="N24" s="61"/>
      <c r="O24" s="64"/>
      <c r="P24" s="64"/>
      <c r="Q24" s="64"/>
      <c r="R24" s="64"/>
    </row>
    <row r="25" spans="1:18" ht="15.75" customHeight="1" x14ac:dyDescent="0.25">
      <c r="A25" s="9" t="s">
        <v>16</v>
      </c>
      <c r="B25" s="65">
        <v>150</v>
      </c>
      <c r="C25" s="131" t="s">
        <v>73</v>
      </c>
      <c r="D25" s="132"/>
      <c r="E25" s="132"/>
      <c r="F25" s="132"/>
      <c r="G25" s="132"/>
      <c r="I25" s="77"/>
      <c r="J25" s="77"/>
      <c r="K25" s="59"/>
      <c r="L25" s="60"/>
      <c r="M25" s="60"/>
      <c r="N25" s="61"/>
      <c r="O25" s="64"/>
      <c r="P25" s="64"/>
      <c r="Q25" s="64"/>
      <c r="R25" s="64"/>
    </row>
    <row r="26" spans="1:18" ht="15.75" customHeight="1" x14ac:dyDescent="0.25">
      <c r="A26" s="9" t="s">
        <v>17</v>
      </c>
      <c r="B26" s="65">
        <v>6000</v>
      </c>
      <c r="C26" s="131" t="s">
        <v>74</v>
      </c>
      <c r="D26" s="132"/>
      <c r="E26" s="132"/>
      <c r="F26" s="132"/>
      <c r="G26" s="132"/>
      <c r="I26" s="77"/>
      <c r="J26" s="77"/>
      <c r="K26" s="59"/>
      <c r="L26" s="60"/>
      <c r="M26" s="60"/>
      <c r="N26" s="61"/>
      <c r="O26" s="64"/>
      <c r="P26" s="64"/>
      <c r="Q26" s="64"/>
      <c r="R26" s="64"/>
    </row>
    <row r="27" spans="1:18" ht="15.75" customHeight="1" x14ac:dyDescent="0.25">
      <c r="A27" s="9" t="s">
        <v>79</v>
      </c>
      <c r="B27" s="65">
        <v>3000</v>
      </c>
      <c r="C27" s="131" t="s">
        <v>75</v>
      </c>
      <c r="D27" s="132"/>
      <c r="E27" s="132"/>
      <c r="F27" s="132"/>
      <c r="G27" s="132"/>
      <c r="I27" s="77"/>
      <c r="J27" s="77"/>
      <c r="K27" s="59"/>
      <c r="L27" s="60"/>
      <c r="M27" s="60"/>
      <c r="N27" s="61"/>
      <c r="O27" s="64"/>
      <c r="P27" s="64"/>
      <c r="Q27" s="64"/>
      <c r="R27" s="64"/>
    </row>
    <row r="28" spans="1:18" ht="13.5" customHeight="1" x14ac:dyDescent="0.25">
      <c r="A28" s="23" t="s">
        <v>18</v>
      </c>
      <c r="B28" s="78"/>
      <c r="C28" s="127"/>
      <c r="D28" s="127"/>
      <c r="E28" s="127"/>
      <c r="F28" s="127"/>
      <c r="G28" s="128"/>
      <c r="I28" s="77"/>
      <c r="J28" s="77"/>
      <c r="K28" s="59"/>
      <c r="L28" s="60"/>
      <c r="M28" s="60"/>
      <c r="N28" s="61"/>
      <c r="O28" s="64"/>
      <c r="P28" s="64"/>
      <c r="Q28" s="64"/>
      <c r="R28" s="64"/>
    </row>
    <row r="29" spans="1:18" ht="14.25" customHeight="1" x14ac:dyDescent="0.25">
      <c r="A29" s="24" t="s">
        <v>70</v>
      </c>
      <c r="B29" s="65">
        <v>3000</v>
      </c>
      <c r="C29" s="134" t="str">
        <f>"Paid by " &amp;B71 &amp; " if you refinance your business from " &amp;B70</f>
        <v>Paid by XYD if you refinance your business from ABC</v>
      </c>
      <c r="D29" s="132"/>
      <c r="E29" s="132"/>
      <c r="F29" s="132"/>
      <c r="G29" s="128"/>
      <c r="I29" s="77"/>
      <c r="J29" s="77"/>
      <c r="K29" s="59"/>
      <c r="L29" s="60"/>
      <c r="M29" s="60"/>
      <c r="N29" s="61"/>
      <c r="O29" s="64"/>
      <c r="P29" s="64"/>
      <c r="Q29" s="64"/>
      <c r="R29" s="64"/>
    </row>
    <row r="30" spans="1:18" ht="14.25" customHeight="1" x14ac:dyDescent="0.25">
      <c r="A30" s="24" t="s">
        <v>19</v>
      </c>
      <c r="B30" s="65">
        <v>500</v>
      </c>
      <c r="C30" s="127"/>
      <c r="D30" s="129"/>
      <c r="E30" s="129"/>
      <c r="F30" s="128"/>
      <c r="G30" s="128"/>
      <c r="I30" s="79"/>
      <c r="J30" s="79"/>
      <c r="K30" s="80"/>
      <c r="L30" s="81"/>
      <c r="M30" s="81"/>
      <c r="N30" s="82"/>
      <c r="O30" s="64"/>
      <c r="P30" s="64"/>
      <c r="Q30" s="64"/>
      <c r="R30" s="64"/>
    </row>
    <row r="31" spans="1:18" ht="17.45" customHeight="1" x14ac:dyDescent="0.25">
      <c r="A31" s="24"/>
      <c r="B31" s="70"/>
      <c r="C31" s="42"/>
      <c r="D31" s="2"/>
      <c r="E31" s="2"/>
      <c r="F31" s="41"/>
      <c r="G31" s="41"/>
      <c r="I31" s="79"/>
      <c r="J31" s="79"/>
      <c r="K31" s="80"/>
      <c r="L31" s="81"/>
      <c r="M31" s="81"/>
      <c r="N31" s="82"/>
      <c r="O31" s="64"/>
      <c r="P31" s="64"/>
      <c r="Q31" s="64"/>
      <c r="R31" s="64"/>
    </row>
    <row r="32" spans="1:18" ht="27.95" customHeight="1" x14ac:dyDescent="0.25">
      <c r="A32" s="7" t="s">
        <v>3</v>
      </c>
      <c r="B32" s="6" t="s">
        <v>4</v>
      </c>
      <c r="C32" s="6" t="s">
        <v>5</v>
      </c>
      <c r="D32" s="7" t="s">
        <v>6</v>
      </c>
      <c r="E32" s="25" t="s">
        <v>40</v>
      </c>
      <c r="F32" s="8" t="str">
        <f t="shared" ref="F32:G32" si="2">F9</f>
        <v>Repayment Type</v>
      </c>
      <c r="G32" s="8" t="str">
        <f t="shared" si="2"/>
        <v>Interest &amp; Fees over 12 Years</v>
      </c>
      <c r="I32" s="83"/>
      <c r="J32" s="83"/>
      <c r="K32" s="80"/>
      <c r="L32" s="81" t="s">
        <v>8</v>
      </c>
      <c r="M32" s="60"/>
      <c r="N32" s="82"/>
      <c r="O32" s="64"/>
      <c r="P32" s="64"/>
      <c r="Q32" s="64"/>
      <c r="R32" s="64"/>
    </row>
    <row r="33" spans="1:32" ht="18.75" customHeight="1" x14ac:dyDescent="0.25">
      <c r="A33" s="130">
        <f t="shared" ref="A33:A34" si="3">IF(A10="","",A10)</f>
        <v>300000</v>
      </c>
      <c r="B33" s="65">
        <v>600</v>
      </c>
      <c r="C33" s="48" t="s">
        <v>25</v>
      </c>
      <c r="D33" s="124">
        <f t="shared" ref="D33:D37" si="4">IF(M33=TRUE,0,B33*L33)</f>
        <v>600</v>
      </c>
      <c r="E33" s="66">
        <v>0.03</v>
      </c>
      <c r="F33" s="84" t="str">
        <f t="shared" ref="F33:F37" si="5">F10</f>
        <v>P&amp;I</v>
      </c>
      <c r="G33" s="122">
        <f>D33*$B$4+(B$119)</f>
        <v>100232.22242816794</v>
      </c>
      <c r="I33" s="85"/>
      <c r="J33" s="86"/>
      <c r="K33" s="80"/>
      <c r="L33" s="81">
        <f>VLOOKUP(C33,$A$54:$B$57,2)</f>
        <v>1</v>
      </c>
      <c r="M33" s="69" t="b">
        <f t="shared" ref="M33:M37" si="6">ISERROR(L33)</f>
        <v>0</v>
      </c>
      <c r="N33" s="82"/>
      <c r="O33" s="64"/>
      <c r="P33" s="64"/>
      <c r="Q33" s="64"/>
      <c r="R33" s="64"/>
    </row>
    <row r="34" spans="1:32" ht="18.75" customHeight="1" x14ac:dyDescent="0.25">
      <c r="A34" s="130">
        <f t="shared" si="3"/>
        <v>700000</v>
      </c>
      <c r="B34" s="65">
        <v>600</v>
      </c>
      <c r="C34" s="48" t="s">
        <v>25</v>
      </c>
      <c r="D34" s="124">
        <f t="shared" si="4"/>
        <v>600</v>
      </c>
      <c r="E34" s="66">
        <v>0.03</v>
      </c>
      <c r="F34" s="84" t="str">
        <f t="shared" si="5"/>
        <v>P&amp;I</v>
      </c>
      <c r="G34" s="122">
        <f>D34*$B$4+(C$119)</f>
        <v>224275.18566572509</v>
      </c>
      <c r="I34" s="85"/>
      <c r="J34" s="86"/>
      <c r="K34" s="80"/>
      <c r="L34" s="81">
        <f>VLOOKUP(C34,$A$54:$B$57,2)</f>
        <v>1</v>
      </c>
      <c r="M34" s="69" t="b">
        <f t="shared" si="6"/>
        <v>0</v>
      </c>
      <c r="N34" s="82"/>
      <c r="O34" s="64"/>
      <c r="P34" s="64"/>
      <c r="Q34" s="64"/>
      <c r="R34" s="64"/>
    </row>
    <row r="35" spans="1:32" ht="18.75" customHeight="1" x14ac:dyDescent="0.25">
      <c r="A35" s="130">
        <v>200000</v>
      </c>
      <c r="B35" s="65">
        <v>15</v>
      </c>
      <c r="C35" s="48" t="s">
        <v>27</v>
      </c>
      <c r="D35" s="124">
        <f t="shared" si="4"/>
        <v>180</v>
      </c>
      <c r="E35" s="66">
        <v>0.03</v>
      </c>
      <c r="F35" s="84" t="str">
        <f t="shared" si="5"/>
        <v>P&amp;I</v>
      </c>
      <c r="G35" s="122">
        <f>D35*$B$4+(D$119)</f>
        <v>64181.481618778605</v>
      </c>
      <c r="I35" s="85"/>
      <c r="J35" s="86"/>
      <c r="K35" s="80"/>
      <c r="L35" s="81">
        <f>VLOOKUP(C35,$A$54:$B$57,2)</f>
        <v>12</v>
      </c>
      <c r="M35" s="69" t="b">
        <f t="shared" si="6"/>
        <v>0</v>
      </c>
      <c r="N35" s="82"/>
      <c r="O35" s="64"/>
      <c r="P35" s="64"/>
      <c r="Q35" s="64"/>
      <c r="R35" s="64"/>
    </row>
    <row r="36" spans="1:32" ht="18.75" customHeight="1" x14ac:dyDescent="0.25">
      <c r="A36" s="130">
        <v>200000</v>
      </c>
      <c r="B36" s="65">
        <v>15</v>
      </c>
      <c r="C36" s="48" t="s">
        <v>27</v>
      </c>
      <c r="D36" s="124">
        <f t="shared" si="4"/>
        <v>180</v>
      </c>
      <c r="E36" s="66">
        <v>0.03</v>
      </c>
      <c r="F36" s="84" t="str">
        <f t="shared" si="5"/>
        <v>P&amp;I</v>
      </c>
      <c r="G36" s="122">
        <f>D36*$B$4+(E$119)</f>
        <v>64181.481618778605</v>
      </c>
      <c r="I36" s="85"/>
      <c r="J36" s="86"/>
      <c r="K36" s="80"/>
      <c r="L36" s="81">
        <f>VLOOKUP(C36,$A$54:$B$57,2)</f>
        <v>12</v>
      </c>
      <c r="M36" s="69" t="b">
        <f t="shared" si="6"/>
        <v>0</v>
      </c>
      <c r="N36" s="82"/>
      <c r="O36" s="64"/>
      <c r="P36" s="64"/>
      <c r="Q36" s="64"/>
      <c r="R36" s="64"/>
    </row>
    <row r="37" spans="1:32" ht="18.75" customHeight="1" x14ac:dyDescent="0.25">
      <c r="A37" s="130">
        <v>200000</v>
      </c>
      <c r="B37" s="65">
        <v>15</v>
      </c>
      <c r="C37" s="48" t="s">
        <v>25</v>
      </c>
      <c r="D37" s="124">
        <f t="shared" si="4"/>
        <v>15</v>
      </c>
      <c r="E37" s="66">
        <v>0.03</v>
      </c>
      <c r="F37" s="84" t="str">
        <f t="shared" si="5"/>
        <v>P&amp;I</v>
      </c>
      <c r="G37" s="122">
        <f>D37*$B$4+(F$119)</f>
        <v>62201.481618778605</v>
      </c>
      <c r="I37" s="85"/>
      <c r="J37" s="86"/>
      <c r="K37" s="80"/>
      <c r="L37" s="81">
        <f>VLOOKUP(C37,$A$54:$B$57,2)</f>
        <v>1</v>
      </c>
      <c r="M37" s="69" t="b">
        <f t="shared" si="6"/>
        <v>0</v>
      </c>
      <c r="N37" s="82"/>
      <c r="O37" s="64"/>
      <c r="P37" s="64"/>
      <c r="Q37" s="64"/>
      <c r="R37" s="64"/>
    </row>
    <row r="38" spans="1:32" ht="12" customHeight="1" x14ac:dyDescent="0.25">
      <c r="A38" s="13"/>
      <c r="B38" s="26"/>
      <c r="C38" s="26"/>
      <c r="D38" s="13"/>
      <c r="E38" s="26"/>
      <c r="F38" s="13"/>
      <c r="G38" s="14"/>
      <c r="I38" s="80"/>
      <c r="J38" s="80"/>
      <c r="K38" s="80"/>
      <c r="L38" s="81"/>
      <c r="M38" s="60"/>
      <c r="N38" s="82"/>
      <c r="O38" s="64"/>
      <c r="P38" s="64"/>
      <c r="Q38" s="64"/>
      <c r="R38" s="64"/>
    </row>
    <row r="39" spans="1:32" ht="15" customHeight="1" x14ac:dyDescent="0.3">
      <c r="A39" s="15" t="s">
        <v>10</v>
      </c>
      <c r="B39" s="16" t="str">
        <f>IF(B20="","",B20)</f>
        <v>XYD</v>
      </c>
      <c r="C39" s="40"/>
      <c r="D39" s="135" t="str">
        <f>"Total Interest &amp; Fees over " &amp; B4  &amp;" Years"</f>
        <v>Total Interest &amp; Fees over 12 Years</v>
      </c>
      <c r="E39" s="136"/>
      <c r="F39" s="136"/>
      <c r="G39" s="123">
        <f>SUM(G33:G37)</f>
        <v>515071.85295022884</v>
      </c>
      <c r="H39" s="73"/>
      <c r="I39" s="44"/>
      <c r="J39" s="44"/>
      <c r="K39" s="75"/>
      <c r="L39" s="75"/>
      <c r="M39" s="74"/>
      <c r="N39" s="75"/>
      <c r="O39" s="75"/>
      <c r="P39" s="75"/>
      <c r="Q39" s="75"/>
      <c r="R39" s="75"/>
    </row>
    <row r="40" spans="1:32" ht="11.45" customHeight="1" x14ac:dyDescent="0.3">
      <c r="A40" s="27"/>
      <c r="B40" s="28"/>
      <c r="C40" s="27"/>
      <c r="D40" s="27"/>
      <c r="E40" s="27"/>
      <c r="F40" s="27"/>
      <c r="G40" s="29"/>
      <c r="H40" s="44"/>
      <c r="I40" s="44"/>
      <c r="J40" s="44"/>
      <c r="K40" s="75"/>
      <c r="L40" s="75"/>
      <c r="M40" s="75"/>
      <c r="N40" s="75"/>
      <c r="O40" s="75"/>
      <c r="P40" s="75"/>
      <c r="Q40" s="75"/>
      <c r="R40" s="75"/>
    </row>
    <row r="41" spans="1:32" ht="16.5" customHeight="1" x14ac:dyDescent="0.3">
      <c r="A41" s="137" t="s">
        <v>80</v>
      </c>
      <c r="B41" s="138"/>
      <c r="C41" s="138"/>
      <c r="D41" s="138"/>
      <c r="E41" s="138"/>
      <c r="F41" s="138"/>
      <c r="G41" s="139"/>
      <c r="H41" s="73"/>
      <c r="I41" s="44"/>
      <c r="J41" s="44"/>
      <c r="K41" s="64"/>
      <c r="L41" s="64"/>
      <c r="M41" s="64"/>
      <c r="N41" s="64"/>
      <c r="O41" s="64"/>
      <c r="P41" s="64"/>
      <c r="Q41" s="64"/>
      <c r="R41" s="64"/>
    </row>
    <row r="42" spans="1:32" ht="7.5" customHeight="1" x14ac:dyDescent="0.3">
      <c r="A42" s="30"/>
      <c r="B42" s="31"/>
      <c r="C42" s="32"/>
      <c r="D42" s="33"/>
      <c r="E42" s="33"/>
      <c r="F42" s="33"/>
      <c r="G42" s="34"/>
      <c r="H42" s="73"/>
      <c r="I42" s="44"/>
      <c r="J42" s="44"/>
      <c r="K42" s="64"/>
      <c r="L42" s="64"/>
      <c r="M42" s="64"/>
      <c r="N42" s="64"/>
      <c r="O42" s="64"/>
      <c r="P42" s="64"/>
      <c r="Q42" s="64"/>
      <c r="R42" s="64"/>
    </row>
    <row r="43" spans="1:32" s="91" customFormat="1" ht="25.5" customHeight="1" x14ac:dyDescent="0.25">
      <c r="A43" s="35" t="s">
        <v>20</v>
      </c>
      <c r="B43" s="125">
        <f>IF((SUM(B23:B27)-B16-B29)&lt;0,-(SUM(B23:B27)-B16-B29-B30),SUM(B23:B27)-B16-B29-B30)</f>
        <v>6500</v>
      </c>
      <c r="C43" s="140" t="str">
        <f>IF((SUM(B23:B27)-B16-B29)&lt;0,"Due to incentives from " &amp;B71&amp; " you will benefit by this amount with " &amp;B71&amp; " by switching banks" &amp;".","The cost to switch from " &amp; B70 &amp; " to " &amp;B71&amp;".")</f>
        <v>The cost to switch from ABC to XYD.</v>
      </c>
      <c r="D43" s="141"/>
      <c r="E43" s="141"/>
      <c r="F43" s="141"/>
      <c r="G43" s="142"/>
      <c r="H43" s="87"/>
      <c r="I43" s="88"/>
      <c r="J43" s="88"/>
      <c r="K43" s="89"/>
      <c r="L43" s="89"/>
      <c r="M43" s="89"/>
      <c r="N43" s="89"/>
      <c r="O43" s="89"/>
      <c r="P43" s="89"/>
      <c r="Q43" s="89"/>
      <c r="R43" s="89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</row>
    <row r="44" spans="1:32" s="91" customFormat="1" ht="25.5" customHeight="1" x14ac:dyDescent="0.25">
      <c r="A44" s="35" t="str">
        <f>"Difference over " &amp;B4 &amp; " Years"</f>
        <v>Difference over 12 Years</v>
      </c>
      <c r="B44" s="125">
        <f>-(G39-G18)-(SUM(B23:B27)-B16-B29)</f>
        <v>69635.607234276948</v>
      </c>
      <c r="C44" s="143" t="str">
        <f>"Interest &amp; Fee Savings with " &amp;B71&amp; " (including Switch Costs)."</f>
        <v>Interest &amp; Fee Savings with XYD (including Switch Costs).</v>
      </c>
      <c r="D44" s="141"/>
      <c r="E44" s="141"/>
      <c r="F44" s="141"/>
      <c r="G44" s="142"/>
      <c r="H44" s="87"/>
      <c r="I44" s="88"/>
      <c r="J44" s="88"/>
      <c r="K44" s="89"/>
      <c r="L44" s="89"/>
      <c r="M44" s="89"/>
      <c r="N44" s="89"/>
      <c r="O44" s="89"/>
      <c r="P44" s="89"/>
      <c r="Q44" s="89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</row>
    <row r="45" spans="1:32" s="91" customFormat="1" ht="25.5" customHeight="1" x14ac:dyDescent="0.25">
      <c r="A45" s="35" t="s">
        <v>21</v>
      </c>
      <c r="B45" s="126">
        <f>IF(ISERROR(B43/B44),0,B43/B44)*12</f>
        <v>1.1201166055403595</v>
      </c>
      <c r="C45" s="143" t="s">
        <v>22</v>
      </c>
      <c r="D45" s="141"/>
      <c r="E45" s="141"/>
      <c r="F45" s="141"/>
      <c r="G45" s="142"/>
      <c r="H45" s="87"/>
      <c r="I45" s="88"/>
      <c r="J45" s="88"/>
      <c r="K45" s="89"/>
      <c r="L45" s="89"/>
      <c r="M45" s="89"/>
      <c r="N45" s="89"/>
      <c r="O45" s="89"/>
      <c r="P45" s="89"/>
      <c r="Q45" s="89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</row>
    <row r="46" spans="1:32" s="91" customFormat="1" ht="12" customHeight="1" x14ac:dyDescent="0.3">
      <c r="A46" s="20"/>
      <c r="B46" s="36"/>
      <c r="C46" s="37"/>
      <c r="D46" s="38"/>
      <c r="E46" s="38"/>
      <c r="F46" s="38"/>
      <c r="G46" s="39"/>
      <c r="H46" s="88"/>
      <c r="I46" s="88"/>
      <c r="J46" s="88"/>
      <c r="K46" s="89"/>
      <c r="L46" s="89"/>
      <c r="M46" s="89"/>
      <c r="N46" s="89"/>
      <c r="O46" s="89"/>
      <c r="P46" s="89"/>
      <c r="Q46" s="89"/>
      <c r="R46" s="89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</row>
    <row r="47" spans="1:32" s="91" customFormat="1" ht="36.75" customHeight="1" x14ac:dyDescent="0.25">
      <c r="A47" s="144" t="s">
        <v>76</v>
      </c>
      <c r="B47" s="145"/>
      <c r="C47" s="145"/>
      <c r="D47" s="145"/>
      <c r="E47" s="145"/>
      <c r="F47" s="145"/>
      <c r="G47" s="145"/>
      <c r="H47" s="88"/>
      <c r="I47" s="88"/>
      <c r="J47" s="88"/>
      <c r="K47" s="89"/>
      <c r="L47" s="89"/>
      <c r="M47" s="89"/>
      <c r="N47" s="89"/>
      <c r="O47" s="89"/>
      <c r="P47" s="89"/>
      <c r="Q47" s="89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</row>
    <row r="48" spans="1:32" ht="21.6" customHeight="1" x14ac:dyDescent="0.25">
      <c r="A48" s="160" t="s">
        <v>83</v>
      </c>
      <c r="B48" s="133"/>
      <c r="C48" s="133"/>
      <c r="D48" s="133"/>
      <c r="E48" s="133"/>
      <c r="F48" s="133"/>
      <c r="G48" s="133"/>
      <c r="H48" s="44"/>
      <c r="I48" s="44"/>
      <c r="J48" s="44"/>
      <c r="K48" s="64"/>
      <c r="L48" s="64"/>
      <c r="M48" s="64"/>
      <c r="N48" s="64"/>
      <c r="O48" s="64"/>
      <c r="P48" s="64"/>
      <c r="Q48" s="64"/>
      <c r="R48" s="64"/>
    </row>
    <row r="49" spans="1:18" s="92" customFormat="1" ht="6.95" hidden="1" customHeight="1" x14ac:dyDescent="0.25">
      <c r="A49" s="99"/>
      <c r="B49" s="99"/>
      <c r="C49" s="99"/>
      <c r="D49" s="99"/>
      <c r="E49" s="99"/>
      <c r="F49" s="99"/>
      <c r="G49" s="99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</row>
    <row r="50" spans="1:18" s="92" customFormat="1" ht="6.95" hidden="1" customHeight="1" x14ac:dyDescent="0.25">
      <c r="A50" s="100"/>
      <c r="B50" s="101"/>
      <c r="C50" s="101"/>
      <c r="D50" s="101"/>
      <c r="E50" s="101"/>
      <c r="F50" s="101"/>
      <c r="G50" s="101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</row>
    <row r="51" spans="1:18" s="92" customFormat="1" ht="6.95" hidden="1" customHeight="1" x14ac:dyDescent="0.25">
      <c r="A51" s="99" t="s">
        <v>23</v>
      </c>
      <c r="B51" s="102"/>
      <c r="C51" s="102"/>
      <c r="D51" s="102"/>
      <c r="E51" s="102"/>
      <c r="F51" s="102"/>
      <c r="G51" s="102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</row>
    <row r="52" spans="1:18" s="92" customFormat="1" ht="6.95" hidden="1" customHeight="1" x14ac:dyDescent="0.25">
      <c r="A52" s="99" t="s">
        <v>24</v>
      </c>
      <c r="B52" s="99"/>
      <c r="C52" s="99"/>
      <c r="D52" s="99"/>
      <c r="E52" s="99"/>
      <c r="F52" s="99"/>
      <c r="G52" s="99"/>
      <c r="M52" s="93"/>
      <c r="N52" s="93"/>
      <c r="O52" s="93"/>
      <c r="P52" s="93"/>
      <c r="Q52" s="93"/>
      <c r="R52" s="93"/>
    </row>
    <row r="53" spans="1:18" s="92" customFormat="1" ht="6.95" hidden="1" customHeight="1" x14ac:dyDescent="0.25">
      <c r="A53" s="99"/>
      <c r="B53" s="99"/>
      <c r="C53" s="99"/>
      <c r="D53" s="99"/>
      <c r="E53" s="99"/>
      <c r="F53" s="99"/>
      <c r="G53" s="99"/>
      <c r="M53" s="93"/>
      <c r="N53" s="93"/>
      <c r="O53" s="93"/>
      <c r="P53" s="93"/>
      <c r="Q53" s="93"/>
      <c r="R53" s="93"/>
    </row>
    <row r="54" spans="1:18" s="92" customFormat="1" ht="6.95" hidden="1" customHeight="1" x14ac:dyDescent="0.25">
      <c r="A54" s="99" t="s">
        <v>25</v>
      </c>
      <c r="B54" s="99">
        <v>1</v>
      </c>
      <c r="C54" s="99"/>
      <c r="D54" s="99"/>
      <c r="E54" s="99"/>
      <c r="F54" s="99"/>
      <c r="G54" s="99"/>
      <c r="M54" s="93"/>
      <c r="N54" s="93"/>
      <c r="O54" s="93"/>
      <c r="P54" s="93"/>
      <c r="Q54" s="93"/>
      <c r="R54" s="93"/>
    </row>
    <row r="55" spans="1:18" s="92" customFormat="1" ht="6.95" hidden="1" customHeight="1" x14ac:dyDescent="0.25">
      <c r="A55" s="99" t="s">
        <v>26</v>
      </c>
      <c r="B55" s="99">
        <v>26</v>
      </c>
      <c r="C55" s="99"/>
      <c r="D55" s="99"/>
      <c r="E55" s="99"/>
      <c r="F55" s="99"/>
      <c r="G55" s="99"/>
      <c r="M55" s="93"/>
      <c r="N55" s="93"/>
      <c r="O55" s="93"/>
      <c r="P55" s="93"/>
      <c r="Q55" s="93"/>
      <c r="R55" s="93"/>
    </row>
    <row r="56" spans="1:18" s="92" customFormat="1" ht="6.95" hidden="1" customHeight="1" x14ac:dyDescent="0.25">
      <c r="A56" s="99" t="s">
        <v>27</v>
      </c>
      <c r="B56" s="99">
        <v>12</v>
      </c>
      <c r="C56" s="99"/>
      <c r="D56" s="99"/>
      <c r="E56" s="99"/>
      <c r="F56" s="99"/>
      <c r="G56" s="99"/>
      <c r="M56" s="93"/>
      <c r="N56" s="93"/>
      <c r="O56" s="93"/>
      <c r="P56" s="93"/>
      <c r="Q56" s="93"/>
      <c r="R56" s="93"/>
    </row>
    <row r="57" spans="1:18" s="92" customFormat="1" ht="6.95" hidden="1" customHeight="1" x14ac:dyDescent="0.25">
      <c r="A57" s="99" t="s">
        <v>28</v>
      </c>
      <c r="B57" s="99">
        <v>52</v>
      </c>
      <c r="C57" s="99"/>
      <c r="D57" s="99"/>
      <c r="E57" s="99"/>
      <c r="F57" s="99"/>
      <c r="G57" s="99"/>
      <c r="M57" s="93"/>
      <c r="N57" s="93"/>
      <c r="O57" s="93"/>
      <c r="P57" s="93"/>
      <c r="Q57" s="93"/>
      <c r="R57" s="93"/>
    </row>
    <row r="58" spans="1:18" s="92" customFormat="1" ht="6.95" hidden="1" customHeight="1" x14ac:dyDescent="0.25">
      <c r="A58" s="99"/>
      <c r="B58" s="99"/>
      <c r="C58" s="99"/>
      <c r="D58" s="99"/>
      <c r="E58" s="99"/>
      <c r="F58" s="99"/>
      <c r="G58" s="99"/>
      <c r="M58" s="93"/>
      <c r="N58" s="93"/>
      <c r="O58" s="93"/>
      <c r="P58" s="93"/>
      <c r="Q58" s="93"/>
      <c r="R58" s="93"/>
    </row>
    <row r="59" spans="1:18" s="92" customFormat="1" ht="6.95" hidden="1" customHeight="1" x14ac:dyDescent="0.25">
      <c r="A59" s="99"/>
      <c r="B59" s="99"/>
      <c r="C59" s="99"/>
      <c r="D59" s="99"/>
      <c r="E59" s="99"/>
      <c r="F59" s="99"/>
      <c r="G59" s="99"/>
      <c r="M59" s="93"/>
      <c r="N59" s="93"/>
      <c r="O59" s="93"/>
      <c r="P59" s="93"/>
      <c r="Q59" s="93"/>
      <c r="R59" s="93"/>
    </row>
    <row r="60" spans="1:18" s="92" customFormat="1" ht="6.95" hidden="1" customHeight="1" x14ac:dyDescent="0.25">
      <c r="A60" s="103" t="s">
        <v>64</v>
      </c>
      <c r="B60" s="99"/>
      <c r="C60" s="99"/>
      <c r="D60" s="99"/>
      <c r="E60" s="99"/>
      <c r="F60" s="99"/>
      <c r="G60" s="99"/>
      <c r="M60" s="93"/>
      <c r="N60" s="93"/>
      <c r="O60" s="93"/>
      <c r="P60" s="93"/>
      <c r="Q60" s="93"/>
      <c r="R60" s="93"/>
    </row>
    <row r="61" spans="1:18" s="92" customFormat="1" ht="6.95" hidden="1" customHeight="1" x14ac:dyDescent="0.25">
      <c r="A61" s="99" t="s">
        <v>64</v>
      </c>
      <c r="B61" s="99"/>
      <c r="C61" s="99"/>
      <c r="D61" s="99"/>
      <c r="E61" s="99"/>
      <c r="F61" s="99"/>
      <c r="G61" s="99"/>
      <c r="M61" s="93"/>
      <c r="N61" s="93"/>
      <c r="O61" s="93"/>
      <c r="P61" s="93"/>
      <c r="Q61" s="93"/>
      <c r="R61" s="93"/>
    </row>
    <row r="62" spans="1:18" s="92" customFormat="1" ht="6.95" hidden="1" customHeight="1" x14ac:dyDescent="0.25">
      <c r="A62" s="104" t="s">
        <v>64</v>
      </c>
      <c r="B62" s="99"/>
      <c r="C62" s="99"/>
      <c r="D62" s="99"/>
      <c r="E62" s="99"/>
      <c r="F62" s="99"/>
      <c r="G62" s="99"/>
      <c r="M62" s="93"/>
      <c r="N62" s="93"/>
      <c r="O62" s="93"/>
      <c r="P62" s="93"/>
      <c r="Q62" s="93"/>
      <c r="R62" s="93"/>
    </row>
    <row r="63" spans="1:18" s="92" customFormat="1" ht="6.95" hidden="1" customHeight="1" x14ac:dyDescent="0.25">
      <c r="A63" s="104" t="s">
        <v>64</v>
      </c>
      <c r="B63" s="99"/>
      <c r="C63" s="99"/>
      <c r="D63" s="99"/>
      <c r="E63" s="99"/>
      <c r="F63" s="99"/>
      <c r="G63" s="99"/>
      <c r="M63" s="93"/>
      <c r="N63" s="93"/>
      <c r="O63" s="93"/>
      <c r="P63" s="93"/>
      <c r="Q63" s="93"/>
      <c r="R63" s="93"/>
    </row>
    <row r="64" spans="1:18" s="92" customFormat="1" ht="6.95" hidden="1" customHeight="1" x14ac:dyDescent="0.25">
      <c r="A64" s="105" t="s">
        <v>64</v>
      </c>
      <c r="B64" s="102"/>
      <c r="C64" s="102"/>
      <c r="D64" s="102"/>
      <c r="E64" s="102"/>
      <c r="F64" s="102"/>
      <c r="G64" s="102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</row>
    <row r="65" spans="1:18" s="92" customFormat="1" ht="6.95" hidden="1" customHeight="1" x14ac:dyDescent="0.25">
      <c r="A65" s="102"/>
      <c r="B65" s="102"/>
      <c r="C65" s="102"/>
      <c r="D65" s="102"/>
      <c r="E65" s="102"/>
      <c r="F65" s="102"/>
      <c r="G65" s="102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</row>
    <row r="66" spans="1:18" s="92" customFormat="1" ht="6.95" hidden="1" customHeight="1" x14ac:dyDescent="0.25">
      <c r="A66" s="102"/>
      <c r="B66" s="102"/>
      <c r="C66" s="102"/>
      <c r="D66" s="102"/>
      <c r="E66" s="102"/>
      <c r="F66" s="102"/>
      <c r="G66" s="102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</row>
    <row r="67" spans="1:18" s="92" customFormat="1" ht="6.95" hidden="1" customHeight="1" x14ac:dyDescent="0.25">
      <c r="A67" s="102"/>
      <c r="B67" s="102"/>
      <c r="C67" s="102"/>
      <c r="D67" s="102"/>
      <c r="E67" s="102"/>
      <c r="F67" s="102"/>
      <c r="G67" s="102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</row>
    <row r="68" spans="1:18" s="92" customFormat="1" ht="6.95" hidden="1" customHeight="1" x14ac:dyDescent="0.25">
      <c r="A68" s="102"/>
      <c r="B68" s="102"/>
      <c r="C68" s="102"/>
      <c r="D68" s="102"/>
      <c r="E68" s="102"/>
      <c r="F68" s="102"/>
      <c r="G68" s="102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</row>
    <row r="69" spans="1:18" s="92" customFormat="1" ht="6.95" hidden="1" customHeight="1" x14ac:dyDescent="0.25">
      <c r="A69" s="102"/>
      <c r="B69" s="102"/>
      <c r="C69" s="102"/>
      <c r="D69" s="102"/>
      <c r="E69" s="102"/>
      <c r="F69" s="102"/>
      <c r="G69" s="102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</row>
    <row r="70" spans="1:18" s="92" customFormat="1" ht="6.95" hidden="1" customHeight="1" x14ac:dyDescent="0.25">
      <c r="A70" s="102" t="s">
        <v>29</v>
      </c>
      <c r="B70" s="102" t="str">
        <f>IF(B7="","Your Existing Lender",B7)</f>
        <v>ABC</v>
      </c>
      <c r="C70" s="102"/>
      <c r="D70" s="102"/>
      <c r="E70" s="102"/>
      <c r="F70" s="102"/>
      <c r="G70" s="102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</row>
    <row r="71" spans="1:18" s="92" customFormat="1" ht="6.95" hidden="1" customHeight="1" x14ac:dyDescent="0.25">
      <c r="A71" s="102" t="s">
        <v>30</v>
      </c>
      <c r="B71" s="102" t="str">
        <f>IF(B20="","The New Lender",B20)</f>
        <v>XYD</v>
      </c>
      <c r="C71" s="102"/>
      <c r="D71" s="102"/>
      <c r="E71" s="102"/>
      <c r="F71" s="102"/>
      <c r="G71" s="102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</row>
    <row r="72" spans="1:18" s="92" customFormat="1" ht="6.95" hidden="1" customHeight="1" x14ac:dyDescent="0.25">
      <c r="A72" s="102"/>
      <c r="B72" s="102"/>
      <c r="C72" s="102"/>
      <c r="D72" s="102"/>
      <c r="E72" s="102"/>
      <c r="F72" s="102"/>
      <c r="G72" s="102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</row>
    <row r="73" spans="1:18" s="92" customFormat="1" ht="6.95" hidden="1" customHeight="1" x14ac:dyDescent="0.25">
      <c r="A73" s="102"/>
      <c r="B73" s="102"/>
      <c r="C73" s="102"/>
      <c r="D73" s="102"/>
      <c r="E73" s="102"/>
      <c r="F73" s="102"/>
      <c r="G73" s="102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</row>
    <row r="74" spans="1:18" s="92" customFormat="1" ht="6.95" hidden="1" customHeight="1" x14ac:dyDescent="0.25">
      <c r="A74" s="102" t="s">
        <v>31</v>
      </c>
      <c r="B74" s="102"/>
      <c r="C74" s="102"/>
      <c r="D74" s="102"/>
      <c r="E74" s="102"/>
      <c r="F74" s="102"/>
      <c r="G74" s="102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</row>
    <row r="75" spans="1:18" s="92" customFormat="1" ht="6.95" hidden="1" customHeight="1" x14ac:dyDescent="0.25">
      <c r="A75" s="102"/>
      <c r="B75" s="102"/>
      <c r="C75" s="102"/>
      <c r="D75" s="102"/>
      <c r="E75" s="102"/>
      <c r="F75" s="102"/>
      <c r="G75" s="102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</row>
    <row r="76" spans="1:18" s="92" customFormat="1" ht="6.95" hidden="1" customHeight="1" x14ac:dyDescent="0.25">
      <c r="A76" s="106" t="s">
        <v>32</v>
      </c>
      <c r="B76" s="107" t="s">
        <v>33</v>
      </c>
      <c r="C76" s="107" t="s">
        <v>34</v>
      </c>
      <c r="D76" s="107" t="s">
        <v>35</v>
      </c>
      <c r="E76" s="107" t="s">
        <v>36</v>
      </c>
      <c r="F76" s="107" t="s">
        <v>37</v>
      </c>
      <c r="G76" s="102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</row>
    <row r="77" spans="1:18" s="92" customFormat="1" ht="6.95" hidden="1" customHeight="1" x14ac:dyDescent="0.25">
      <c r="A77" s="102"/>
      <c r="B77" s="102"/>
      <c r="C77" s="102"/>
      <c r="D77" s="102"/>
      <c r="E77" s="102"/>
      <c r="F77" s="102"/>
      <c r="G77" s="102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</row>
    <row r="78" spans="1:18" s="92" customFormat="1" ht="6.95" hidden="1" customHeight="1" x14ac:dyDescent="0.25">
      <c r="A78" s="108" t="s">
        <v>38</v>
      </c>
      <c r="B78" s="109">
        <f>A10</f>
        <v>300000</v>
      </c>
      <c r="C78" s="109">
        <f>A11</f>
        <v>700000</v>
      </c>
      <c r="D78" s="109">
        <f>A12</f>
        <v>200000</v>
      </c>
      <c r="E78" s="109">
        <f>A13</f>
        <v>200000</v>
      </c>
      <c r="F78" s="109">
        <f>A14</f>
        <v>200000</v>
      </c>
      <c r="G78" s="102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</row>
    <row r="79" spans="1:18" s="92" customFormat="1" ht="6.95" hidden="1" customHeight="1" x14ac:dyDescent="0.25">
      <c r="A79" s="108" t="s">
        <v>39</v>
      </c>
      <c r="B79" s="110" t="str">
        <f>F10</f>
        <v>P&amp;I</v>
      </c>
      <c r="C79" s="110" t="str">
        <f>F11</f>
        <v>P&amp;I</v>
      </c>
      <c r="D79" s="111" t="str">
        <f>F12</f>
        <v>P&amp;I</v>
      </c>
      <c r="E79" s="110" t="str">
        <f>F13</f>
        <v>P&amp;I</v>
      </c>
      <c r="F79" s="110" t="str">
        <f>F14</f>
        <v>P&amp;I</v>
      </c>
      <c r="G79" s="102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</row>
    <row r="80" spans="1:18" s="92" customFormat="1" ht="6.95" hidden="1" customHeight="1" x14ac:dyDescent="0.25">
      <c r="A80" s="108" t="s">
        <v>40</v>
      </c>
      <c r="B80" s="110">
        <f>E10</f>
        <v>3.3000000000000002E-2</v>
      </c>
      <c r="C80" s="110">
        <f>E11</f>
        <v>3.3000000000000002E-2</v>
      </c>
      <c r="D80" s="110">
        <f>E12</f>
        <v>3.4000000000000002E-2</v>
      </c>
      <c r="E80" s="110">
        <f>E13</f>
        <v>3.4000000000000002E-2</v>
      </c>
      <c r="F80" s="110">
        <f>E14</f>
        <v>3.4000000000000002E-2</v>
      </c>
      <c r="G80" s="102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</row>
    <row r="81" spans="1:18" s="92" customFormat="1" ht="6.95" hidden="1" customHeight="1" x14ac:dyDescent="0.25">
      <c r="A81" s="108" t="s">
        <v>41</v>
      </c>
      <c r="B81" s="111">
        <v>360</v>
      </c>
      <c r="C81" s="111">
        <v>360</v>
      </c>
      <c r="D81" s="111">
        <v>360</v>
      </c>
      <c r="E81" s="111">
        <v>360</v>
      </c>
      <c r="F81" s="111">
        <v>360</v>
      </c>
      <c r="G81" s="102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</row>
    <row r="82" spans="1:18" s="92" customFormat="1" ht="6.95" hidden="1" customHeight="1" x14ac:dyDescent="0.25">
      <c r="A82" s="108" t="s">
        <v>78</v>
      </c>
      <c r="B82" s="111">
        <f t="shared" ref="B82:F82" si="7">$B$4*12</f>
        <v>144</v>
      </c>
      <c r="C82" s="111">
        <f t="shared" si="7"/>
        <v>144</v>
      </c>
      <c r="D82" s="111">
        <f t="shared" si="7"/>
        <v>144</v>
      </c>
      <c r="E82" s="111">
        <f t="shared" si="7"/>
        <v>144</v>
      </c>
      <c r="F82" s="111">
        <f t="shared" si="7"/>
        <v>144</v>
      </c>
      <c r="G82" s="102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</row>
    <row r="83" spans="1:18" s="92" customFormat="1" ht="6.95" hidden="1" customHeight="1" x14ac:dyDescent="0.25">
      <c r="A83" s="102"/>
      <c r="B83" s="102"/>
      <c r="C83" s="102"/>
      <c r="D83" s="102"/>
      <c r="E83" s="102"/>
      <c r="F83" s="102"/>
      <c r="G83" s="102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</row>
    <row r="84" spans="1:18" s="92" customFormat="1" ht="6.95" hidden="1" customHeight="1" x14ac:dyDescent="0.25">
      <c r="A84" s="112" t="s">
        <v>42</v>
      </c>
      <c r="B84" s="102"/>
      <c r="C84" s="102"/>
      <c r="D84" s="102"/>
      <c r="E84" s="102"/>
      <c r="F84" s="102"/>
      <c r="G84" s="102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</row>
    <row r="85" spans="1:18" s="92" customFormat="1" ht="6.95" hidden="1" customHeight="1" x14ac:dyDescent="0.25">
      <c r="A85" s="102"/>
      <c r="B85" s="102"/>
      <c r="C85" s="102"/>
      <c r="D85" s="102"/>
      <c r="E85" s="102"/>
      <c r="F85" s="102"/>
      <c r="G85" s="108" t="s">
        <v>43</v>
      </c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</row>
    <row r="86" spans="1:18" s="92" customFormat="1" ht="6.95" hidden="1" customHeight="1" x14ac:dyDescent="0.25">
      <c r="A86" s="108" t="s">
        <v>44</v>
      </c>
      <c r="B86" s="113">
        <f t="shared" ref="B86:F86" si="8">IF(B79="P&amp;I",-PMT(B80/12,B81,B78,0,0),B78*B80/12)</f>
        <v>1313.8656507204601</v>
      </c>
      <c r="C86" s="113">
        <f t="shared" si="8"/>
        <v>3065.6865183477403</v>
      </c>
      <c r="D86" s="113">
        <f t="shared" si="8"/>
        <v>886.96246617299164</v>
      </c>
      <c r="E86" s="113">
        <f t="shared" si="8"/>
        <v>886.96246617299164</v>
      </c>
      <c r="F86" s="113">
        <f t="shared" si="8"/>
        <v>886.96246617299164</v>
      </c>
      <c r="G86" s="102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</row>
    <row r="87" spans="1:18" s="92" customFormat="1" ht="6.95" hidden="1" customHeight="1" x14ac:dyDescent="0.25">
      <c r="A87" s="108" t="s">
        <v>45</v>
      </c>
      <c r="B87" s="113">
        <f t="shared" ref="B87:F87" si="9">B86*B81</f>
        <v>472991.63425936562</v>
      </c>
      <c r="C87" s="113">
        <f t="shared" si="9"/>
        <v>1103647.1466051864</v>
      </c>
      <c r="D87" s="113">
        <f t="shared" si="9"/>
        <v>319306.48782227701</v>
      </c>
      <c r="E87" s="113">
        <f t="shared" si="9"/>
        <v>319306.48782227701</v>
      </c>
      <c r="F87" s="113">
        <f t="shared" si="9"/>
        <v>319306.48782227701</v>
      </c>
      <c r="G87" s="102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</row>
    <row r="88" spans="1:18" s="92" customFormat="1" ht="6.95" hidden="1" customHeight="1" x14ac:dyDescent="0.25">
      <c r="A88" s="108" t="s">
        <v>46</v>
      </c>
      <c r="B88" s="113">
        <f t="shared" ref="B88:F88" si="10">B78</f>
        <v>300000</v>
      </c>
      <c r="C88" s="113">
        <f t="shared" si="10"/>
        <v>700000</v>
      </c>
      <c r="D88" s="113">
        <f t="shared" si="10"/>
        <v>200000</v>
      </c>
      <c r="E88" s="113">
        <f t="shared" si="10"/>
        <v>200000</v>
      </c>
      <c r="F88" s="113">
        <f t="shared" si="10"/>
        <v>200000</v>
      </c>
      <c r="G88" s="102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</row>
    <row r="89" spans="1:18" s="92" customFormat="1" ht="6.95" hidden="1" customHeight="1" x14ac:dyDescent="0.25">
      <c r="A89" s="108" t="s">
        <v>47</v>
      </c>
      <c r="B89" s="113">
        <f t="shared" ref="B89:F89" si="11">B87-B88</f>
        <v>172991.63425936562</v>
      </c>
      <c r="C89" s="113">
        <f t="shared" si="11"/>
        <v>403647.1466051864</v>
      </c>
      <c r="D89" s="113">
        <f t="shared" si="11"/>
        <v>119306.48782227701</v>
      </c>
      <c r="E89" s="113">
        <f t="shared" si="11"/>
        <v>119306.48782227701</v>
      </c>
      <c r="F89" s="113">
        <f t="shared" si="11"/>
        <v>119306.48782227701</v>
      </c>
      <c r="G89" s="114">
        <f>SUM(B89:F89)</f>
        <v>934558.24433138303</v>
      </c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</row>
    <row r="90" spans="1:18" s="92" customFormat="1" ht="6.95" hidden="1" customHeight="1" x14ac:dyDescent="0.25">
      <c r="A90" s="102"/>
      <c r="B90" s="102"/>
      <c r="C90" s="102"/>
      <c r="D90" s="102"/>
      <c r="E90" s="102"/>
      <c r="F90" s="102"/>
      <c r="G90" s="102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</row>
    <row r="91" spans="1:18" s="92" customFormat="1" ht="6.95" hidden="1" customHeight="1" x14ac:dyDescent="0.25">
      <c r="A91" s="115" t="str">
        <f>"Analysis at " &amp; B82 &amp; " months"</f>
        <v>Analysis at 144 months</v>
      </c>
      <c r="B91" s="102"/>
      <c r="C91" s="102"/>
      <c r="D91" s="102"/>
      <c r="E91" s="102"/>
      <c r="F91" s="102"/>
      <c r="G91" s="102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</row>
    <row r="92" spans="1:18" s="92" customFormat="1" ht="6.95" hidden="1" customHeight="1" x14ac:dyDescent="0.25">
      <c r="A92" s="102" t="s">
        <v>48</v>
      </c>
      <c r="B92" s="116">
        <f t="shared" ref="B92:F92" si="12">-FV(B80/12,B82,-B86,B78)</f>
        <v>213770.86131903669</v>
      </c>
      <c r="C92" s="116">
        <f t="shared" si="12"/>
        <v>498798.67641108553</v>
      </c>
      <c r="D92" s="116">
        <f t="shared" si="12"/>
        <v>143144.87490727674</v>
      </c>
      <c r="E92" s="116">
        <f t="shared" si="12"/>
        <v>143144.87490727674</v>
      </c>
      <c r="F92" s="116">
        <f t="shared" si="12"/>
        <v>143144.87490727674</v>
      </c>
      <c r="G92" s="102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</row>
    <row r="93" spans="1:18" s="92" customFormat="1" ht="6.95" hidden="1" customHeight="1" x14ac:dyDescent="0.25">
      <c r="A93" s="102" t="s">
        <v>49</v>
      </c>
      <c r="B93" s="116">
        <f t="shared" ref="B93:F93" si="13">B86*B82</f>
        <v>189196.65370374624</v>
      </c>
      <c r="C93" s="116">
        <f t="shared" si="13"/>
        <v>441458.85864207463</v>
      </c>
      <c r="D93" s="116">
        <f t="shared" si="13"/>
        <v>127722.59512891079</v>
      </c>
      <c r="E93" s="116">
        <f t="shared" si="13"/>
        <v>127722.59512891079</v>
      </c>
      <c r="F93" s="116">
        <f t="shared" si="13"/>
        <v>127722.59512891079</v>
      </c>
      <c r="G93" s="102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</row>
    <row r="94" spans="1:18" s="92" customFormat="1" ht="6.95" hidden="1" customHeight="1" x14ac:dyDescent="0.25">
      <c r="A94" s="102"/>
      <c r="B94" s="102"/>
      <c r="C94" s="102"/>
      <c r="D94" s="102"/>
      <c r="E94" s="102"/>
      <c r="F94" s="102"/>
      <c r="G94" s="102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</row>
    <row r="95" spans="1:18" s="92" customFormat="1" ht="6.95" hidden="1" customHeight="1" x14ac:dyDescent="0.25">
      <c r="A95" s="102" t="s">
        <v>50</v>
      </c>
      <c r="B95" s="116">
        <f t="shared" ref="B95:F95" si="14">B78-B92</f>
        <v>86229.138680963311</v>
      </c>
      <c r="C95" s="116">
        <f t="shared" si="14"/>
        <v>201201.32358891447</v>
      </c>
      <c r="D95" s="116">
        <f t="shared" si="14"/>
        <v>56855.125092723261</v>
      </c>
      <c r="E95" s="116">
        <f t="shared" si="14"/>
        <v>56855.125092723261</v>
      </c>
      <c r="F95" s="116">
        <f t="shared" si="14"/>
        <v>56855.125092723261</v>
      </c>
      <c r="G95" s="102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</row>
    <row r="96" spans="1:18" s="92" customFormat="1" ht="6.95" hidden="1" customHeight="1" x14ac:dyDescent="0.25">
      <c r="A96" s="102" t="s">
        <v>51</v>
      </c>
      <c r="B96" s="116">
        <f t="shared" ref="B96:F96" si="15">B93-B95</f>
        <v>102967.51502278293</v>
      </c>
      <c r="C96" s="116">
        <f t="shared" si="15"/>
        <v>240257.53505316016</v>
      </c>
      <c r="D96" s="116">
        <f t="shared" si="15"/>
        <v>70867.470036187529</v>
      </c>
      <c r="E96" s="116">
        <f t="shared" si="15"/>
        <v>70867.470036187529</v>
      </c>
      <c r="F96" s="116">
        <f t="shared" si="15"/>
        <v>70867.470036187529</v>
      </c>
      <c r="G96" s="102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</row>
    <row r="97" spans="1:18" s="92" customFormat="1" ht="6.95" hidden="1" customHeight="1" x14ac:dyDescent="0.25">
      <c r="A97" s="102"/>
      <c r="B97" s="102"/>
      <c r="C97" s="102"/>
      <c r="D97" s="102"/>
      <c r="E97" s="102"/>
      <c r="F97" s="102"/>
      <c r="G97" s="102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</row>
    <row r="98" spans="1:18" s="92" customFormat="1" ht="6.95" hidden="1" customHeight="1" x14ac:dyDescent="0.25">
      <c r="A98" s="102"/>
      <c r="B98" s="102"/>
      <c r="C98" s="102"/>
      <c r="D98" s="102"/>
      <c r="E98" s="102"/>
      <c r="F98" s="102"/>
      <c r="G98" s="102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</row>
    <row r="99" spans="1:18" s="92" customFormat="1" ht="6.95" hidden="1" customHeight="1" x14ac:dyDescent="0.25">
      <c r="A99" s="117" t="s">
        <v>52</v>
      </c>
      <c r="B99" s="118" t="s">
        <v>33</v>
      </c>
      <c r="C99" s="118" t="s">
        <v>34</v>
      </c>
      <c r="D99" s="118" t="s">
        <v>35</v>
      </c>
      <c r="E99" s="118" t="s">
        <v>36</v>
      </c>
      <c r="F99" s="118" t="s">
        <v>37</v>
      </c>
      <c r="G99" s="102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</row>
    <row r="100" spans="1:18" s="92" customFormat="1" ht="6.95" hidden="1" customHeight="1" x14ac:dyDescent="0.25">
      <c r="A100" s="102"/>
      <c r="B100" s="102"/>
      <c r="C100" s="102"/>
      <c r="D100" s="102"/>
      <c r="E100" s="102"/>
      <c r="F100" s="102"/>
      <c r="G100" s="102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</row>
    <row r="101" spans="1:18" s="92" customFormat="1" ht="6.95" hidden="1" customHeight="1" x14ac:dyDescent="0.25">
      <c r="A101" s="108" t="s">
        <v>38</v>
      </c>
      <c r="B101" s="109">
        <f>A33</f>
        <v>300000</v>
      </c>
      <c r="C101" s="109">
        <f>A34</f>
        <v>700000</v>
      </c>
      <c r="D101" s="109">
        <f>A35</f>
        <v>200000</v>
      </c>
      <c r="E101" s="109">
        <f>A36</f>
        <v>200000</v>
      </c>
      <c r="F101" s="109">
        <f>A37</f>
        <v>200000</v>
      </c>
      <c r="G101" s="102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</row>
    <row r="102" spans="1:18" s="92" customFormat="1" ht="6.95" hidden="1" customHeight="1" x14ac:dyDescent="0.25">
      <c r="A102" s="108" t="s">
        <v>39</v>
      </c>
      <c r="B102" s="110" t="str">
        <f t="shared" ref="B102:F102" si="16">B79</f>
        <v>P&amp;I</v>
      </c>
      <c r="C102" s="110" t="str">
        <f t="shared" si="16"/>
        <v>P&amp;I</v>
      </c>
      <c r="D102" s="110" t="str">
        <f t="shared" si="16"/>
        <v>P&amp;I</v>
      </c>
      <c r="E102" s="110" t="str">
        <f t="shared" si="16"/>
        <v>P&amp;I</v>
      </c>
      <c r="F102" s="110" t="str">
        <f t="shared" si="16"/>
        <v>P&amp;I</v>
      </c>
      <c r="G102" s="102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</row>
    <row r="103" spans="1:18" s="92" customFormat="1" ht="6.95" hidden="1" customHeight="1" x14ac:dyDescent="0.25">
      <c r="A103" s="108" t="s">
        <v>40</v>
      </c>
      <c r="B103" s="110">
        <f>E33</f>
        <v>0.03</v>
      </c>
      <c r="C103" s="110">
        <f>E34</f>
        <v>0.03</v>
      </c>
      <c r="D103" s="110">
        <f>E35</f>
        <v>0.03</v>
      </c>
      <c r="E103" s="110">
        <f>E36</f>
        <v>0.03</v>
      </c>
      <c r="F103" s="110">
        <f>E37</f>
        <v>0.03</v>
      </c>
      <c r="G103" s="102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</row>
    <row r="104" spans="1:18" s="92" customFormat="1" ht="6.95" hidden="1" customHeight="1" x14ac:dyDescent="0.25">
      <c r="A104" s="108" t="s">
        <v>41</v>
      </c>
      <c r="B104" s="111">
        <v>360</v>
      </c>
      <c r="C104" s="111">
        <v>360</v>
      </c>
      <c r="D104" s="111">
        <v>360</v>
      </c>
      <c r="E104" s="111">
        <v>360</v>
      </c>
      <c r="F104" s="111">
        <v>360</v>
      </c>
      <c r="G104" s="102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</row>
    <row r="105" spans="1:18" s="92" customFormat="1" ht="6.95" hidden="1" customHeight="1" x14ac:dyDescent="0.25">
      <c r="A105" s="108" t="s">
        <v>78</v>
      </c>
      <c r="B105" s="111">
        <f t="shared" ref="B105:F105" si="17">$B$4*12</f>
        <v>144</v>
      </c>
      <c r="C105" s="111">
        <f t="shared" si="17"/>
        <v>144</v>
      </c>
      <c r="D105" s="111">
        <f t="shared" si="17"/>
        <v>144</v>
      </c>
      <c r="E105" s="111">
        <f t="shared" si="17"/>
        <v>144</v>
      </c>
      <c r="F105" s="111">
        <f t="shared" si="17"/>
        <v>144</v>
      </c>
      <c r="G105" s="102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</row>
    <row r="106" spans="1:18" s="92" customFormat="1" ht="6.95" hidden="1" customHeight="1" x14ac:dyDescent="0.25">
      <c r="A106" s="102"/>
      <c r="B106" s="102"/>
      <c r="C106" s="102"/>
      <c r="D106" s="102"/>
      <c r="E106" s="102"/>
      <c r="F106" s="102"/>
      <c r="G106" s="102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</row>
    <row r="107" spans="1:18" s="92" customFormat="1" ht="6.95" hidden="1" customHeight="1" x14ac:dyDescent="0.25">
      <c r="A107" s="112" t="s">
        <v>42</v>
      </c>
      <c r="B107" s="102"/>
      <c r="C107" s="102"/>
      <c r="D107" s="102"/>
      <c r="E107" s="102"/>
      <c r="F107" s="102"/>
      <c r="G107" s="102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</row>
    <row r="108" spans="1:18" s="92" customFormat="1" ht="6.95" hidden="1" customHeight="1" x14ac:dyDescent="0.25">
      <c r="A108" s="102"/>
      <c r="B108" s="102"/>
      <c r="C108" s="102"/>
      <c r="D108" s="102"/>
      <c r="E108" s="102"/>
      <c r="F108" s="102"/>
      <c r="G108" s="108" t="s">
        <v>43</v>
      </c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</row>
    <row r="109" spans="1:18" s="92" customFormat="1" ht="6.95" hidden="1" customHeight="1" x14ac:dyDescent="0.25">
      <c r="A109" s="108" t="s">
        <v>44</v>
      </c>
      <c r="B109" s="113">
        <f t="shared" ref="B109:F109" si="18">IF(B102="P&amp;I",-PMT(B103/12,B104,B101,0,0),B101*B103/12)</f>
        <v>1264.8121011883513</v>
      </c>
      <c r="C109" s="113">
        <f t="shared" si="18"/>
        <v>2951.2282361061534</v>
      </c>
      <c r="D109" s="113">
        <f t="shared" si="18"/>
        <v>843.20806745890093</v>
      </c>
      <c r="E109" s="113">
        <f t="shared" si="18"/>
        <v>843.20806745890093</v>
      </c>
      <c r="F109" s="113">
        <f t="shared" si="18"/>
        <v>843.20806745890093</v>
      </c>
      <c r="G109" s="102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</row>
    <row r="110" spans="1:18" s="92" customFormat="1" ht="6.95" hidden="1" customHeight="1" x14ac:dyDescent="0.25">
      <c r="A110" s="108" t="s">
        <v>45</v>
      </c>
      <c r="B110" s="113">
        <f t="shared" ref="B110:F110" si="19">B109*B104</f>
        <v>455332.35642780649</v>
      </c>
      <c r="C110" s="113">
        <f t="shared" si="19"/>
        <v>1062442.1649982152</v>
      </c>
      <c r="D110" s="113">
        <f t="shared" si="19"/>
        <v>303554.90428520431</v>
      </c>
      <c r="E110" s="113">
        <f t="shared" si="19"/>
        <v>303554.90428520431</v>
      </c>
      <c r="F110" s="113">
        <f t="shared" si="19"/>
        <v>303554.90428520431</v>
      </c>
      <c r="G110" s="102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</row>
    <row r="111" spans="1:18" s="92" customFormat="1" ht="6.95" hidden="1" customHeight="1" x14ac:dyDescent="0.25">
      <c r="A111" s="108" t="s">
        <v>46</v>
      </c>
      <c r="B111" s="113">
        <f t="shared" ref="B111:F111" si="20">B101</f>
        <v>300000</v>
      </c>
      <c r="C111" s="113">
        <f t="shared" si="20"/>
        <v>700000</v>
      </c>
      <c r="D111" s="113">
        <f t="shared" si="20"/>
        <v>200000</v>
      </c>
      <c r="E111" s="113">
        <f t="shared" si="20"/>
        <v>200000</v>
      </c>
      <c r="F111" s="113">
        <f t="shared" si="20"/>
        <v>200000</v>
      </c>
      <c r="G111" s="102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</row>
    <row r="112" spans="1:18" s="92" customFormat="1" ht="6.95" hidden="1" customHeight="1" x14ac:dyDescent="0.25">
      <c r="A112" s="108" t="s">
        <v>47</v>
      </c>
      <c r="B112" s="113">
        <f t="shared" ref="B112:F112" si="21">B110-B111</f>
        <v>155332.35642780649</v>
      </c>
      <c r="C112" s="113">
        <f t="shared" si="21"/>
        <v>362442.16499821516</v>
      </c>
      <c r="D112" s="113">
        <f t="shared" si="21"/>
        <v>103554.90428520431</v>
      </c>
      <c r="E112" s="113">
        <f t="shared" si="21"/>
        <v>103554.90428520431</v>
      </c>
      <c r="F112" s="113">
        <f t="shared" si="21"/>
        <v>103554.90428520431</v>
      </c>
      <c r="G112" s="114">
        <f>SUM(B112:F112)</f>
        <v>828439.23428163468</v>
      </c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</row>
    <row r="113" spans="1:32" s="92" customFormat="1" ht="6.95" hidden="1" customHeight="1" x14ac:dyDescent="0.25">
      <c r="A113" s="102"/>
      <c r="B113" s="102"/>
      <c r="C113" s="102"/>
      <c r="D113" s="102"/>
      <c r="E113" s="102"/>
      <c r="F113" s="102"/>
      <c r="G113" s="102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</row>
    <row r="114" spans="1:32" s="92" customFormat="1" ht="6.95" hidden="1" customHeight="1" x14ac:dyDescent="0.25">
      <c r="A114" s="115" t="str">
        <f>"Analysis at " &amp; B105 &amp; " months"</f>
        <v>Analysis at 144 months</v>
      </c>
      <c r="B114" s="102"/>
      <c r="C114" s="102"/>
      <c r="D114" s="102"/>
      <c r="E114" s="102"/>
      <c r="F114" s="102"/>
      <c r="G114" s="102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</row>
    <row r="115" spans="1:32" s="92" customFormat="1" ht="6.95" hidden="1" customHeight="1" x14ac:dyDescent="0.25">
      <c r="A115" s="102" t="s">
        <v>48</v>
      </c>
      <c r="B115" s="116">
        <f t="shared" ref="B115:F115" si="22">-FV(B103/12,B105,-B109,B101)</f>
        <v>210899.27985704533</v>
      </c>
      <c r="C115" s="116">
        <f t="shared" si="22"/>
        <v>492098.31966643903</v>
      </c>
      <c r="D115" s="116">
        <f t="shared" si="22"/>
        <v>140599.51990469688</v>
      </c>
      <c r="E115" s="116">
        <f t="shared" si="22"/>
        <v>140599.51990469688</v>
      </c>
      <c r="F115" s="116">
        <f t="shared" si="22"/>
        <v>140599.51990469688</v>
      </c>
      <c r="G115" s="102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</row>
    <row r="116" spans="1:32" s="92" customFormat="1" ht="6.95" hidden="1" customHeight="1" x14ac:dyDescent="0.25">
      <c r="A116" s="102" t="s">
        <v>49</v>
      </c>
      <c r="B116" s="116">
        <f t="shared" ref="B116:F116" si="23">B109*B105</f>
        <v>182132.94257112261</v>
      </c>
      <c r="C116" s="116">
        <f t="shared" si="23"/>
        <v>424976.86599928606</v>
      </c>
      <c r="D116" s="116">
        <f t="shared" si="23"/>
        <v>121421.96171408173</v>
      </c>
      <c r="E116" s="116">
        <f t="shared" si="23"/>
        <v>121421.96171408173</v>
      </c>
      <c r="F116" s="116">
        <f t="shared" si="23"/>
        <v>121421.96171408173</v>
      </c>
      <c r="G116" s="102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</row>
    <row r="117" spans="1:32" s="92" customFormat="1" ht="6.95" hidden="1" customHeight="1" x14ac:dyDescent="0.25">
      <c r="A117" s="102"/>
      <c r="B117" s="102"/>
      <c r="C117" s="102"/>
      <c r="D117" s="102"/>
      <c r="E117" s="102"/>
      <c r="F117" s="102"/>
      <c r="G117" s="102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</row>
    <row r="118" spans="1:32" s="96" customFormat="1" ht="6.95" hidden="1" customHeight="1" x14ac:dyDescent="0.25">
      <c r="A118" s="119" t="s">
        <v>50</v>
      </c>
      <c r="B118" s="120">
        <f t="shared" ref="B118:F118" si="24">B101-B115</f>
        <v>89100.720142954669</v>
      </c>
      <c r="C118" s="120">
        <f t="shared" si="24"/>
        <v>207901.68033356097</v>
      </c>
      <c r="D118" s="120">
        <f t="shared" si="24"/>
        <v>59400.480095303123</v>
      </c>
      <c r="E118" s="120">
        <f t="shared" si="24"/>
        <v>59400.480095303123</v>
      </c>
      <c r="F118" s="120">
        <f t="shared" si="24"/>
        <v>59400.480095303123</v>
      </c>
      <c r="G118" s="119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</row>
    <row r="119" spans="1:32" s="96" customFormat="1" ht="6.95" hidden="1" customHeight="1" x14ac:dyDescent="0.25">
      <c r="A119" s="119" t="s">
        <v>51</v>
      </c>
      <c r="B119" s="120">
        <f t="shared" ref="B119:F119" si="25">B116-B118</f>
        <v>93032.222428167937</v>
      </c>
      <c r="C119" s="120">
        <f t="shared" si="25"/>
        <v>217075.18566572509</v>
      </c>
      <c r="D119" s="120">
        <f t="shared" si="25"/>
        <v>62021.481618778605</v>
      </c>
      <c r="E119" s="120">
        <f t="shared" si="25"/>
        <v>62021.481618778605</v>
      </c>
      <c r="F119" s="120">
        <f t="shared" si="25"/>
        <v>62021.481618778605</v>
      </c>
      <c r="G119" s="119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</row>
    <row r="120" spans="1:32" s="45" customFormat="1" ht="11.25" customHeight="1" x14ac:dyDescent="0.25">
      <c r="A120" s="121"/>
      <c r="B120" s="121"/>
      <c r="C120" s="121"/>
      <c r="D120" s="121"/>
      <c r="E120" s="121"/>
      <c r="F120" s="121"/>
      <c r="G120" s="121"/>
      <c r="H120" s="97"/>
      <c r="I120" s="97"/>
      <c r="J120" s="97"/>
      <c r="K120" s="97"/>
      <c r="L120" s="97"/>
      <c r="M120" s="97"/>
      <c r="N120" s="44"/>
      <c r="O120" s="44"/>
      <c r="P120" s="44"/>
      <c r="Q120" s="44"/>
      <c r="R120" s="44"/>
    </row>
    <row r="121" spans="1:32" s="45" customFormat="1" ht="11.25" customHeight="1" x14ac:dyDescent="0.25">
      <c r="A121" s="97"/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44"/>
      <c r="O121" s="44"/>
      <c r="P121" s="44"/>
      <c r="Q121" s="44"/>
      <c r="R121" s="44"/>
    </row>
    <row r="122" spans="1:32" s="45" customFormat="1" ht="11.25" customHeight="1" x14ac:dyDescent="0.25">
      <c r="A122" s="97"/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44"/>
      <c r="O122" s="44"/>
      <c r="P122" s="44"/>
      <c r="Q122" s="44"/>
      <c r="R122" s="44"/>
    </row>
    <row r="123" spans="1:32" s="45" customFormat="1" ht="11.25" customHeight="1" x14ac:dyDescent="0.25">
      <c r="A123" s="97"/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44"/>
      <c r="O123" s="44"/>
      <c r="P123" s="44"/>
      <c r="Q123" s="44"/>
      <c r="R123" s="44"/>
    </row>
    <row r="124" spans="1:32" s="45" customFormat="1" ht="11.25" customHeight="1" x14ac:dyDescent="0.25">
      <c r="A124" s="97"/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44"/>
      <c r="O124" s="44"/>
      <c r="P124" s="44"/>
      <c r="Q124" s="44"/>
      <c r="R124" s="44"/>
    </row>
    <row r="125" spans="1:32" s="45" customFormat="1" ht="11.25" customHeight="1" x14ac:dyDescent="0.25">
      <c r="A125" s="97"/>
      <c r="B125" s="97"/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44"/>
      <c r="O125" s="44"/>
      <c r="P125" s="44"/>
      <c r="Q125" s="44"/>
      <c r="R125" s="44"/>
    </row>
    <row r="126" spans="1:32" s="45" customFormat="1" ht="11.25" customHeight="1" x14ac:dyDescent="0.25">
      <c r="A126" s="97"/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44"/>
      <c r="O126" s="44"/>
      <c r="P126" s="44"/>
      <c r="Q126" s="44"/>
      <c r="R126" s="44"/>
    </row>
    <row r="127" spans="1:32" s="45" customFormat="1" ht="11.25" customHeight="1" x14ac:dyDescent="0.25">
      <c r="A127" s="97"/>
      <c r="B127" s="97"/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44"/>
      <c r="O127" s="44"/>
      <c r="P127" s="44"/>
      <c r="Q127" s="44"/>
      <c r="R127" s="44"/>
    </row>
    <row r="128" spans="1:32" s="45" customFormat="1" ht="11.25" customHeight="1" x14ac:dyDescent="0.25">
      <c r="A128" s="97"/>
      <c r="B128" s="9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44"/>
      <c r="O128" s="44"/>
      <c r="P128" s="44"/>
      <c r="Q128" s="44"/>
      <c r="R128" s="44"/>
    </row>
    <row r="129" spans="1:18" s="45" customFormat="1" ht="11.25" customHeight="1" x14ac:dyDescent="0.25">
      <c r="A129" s="97"/>
      <c r="B129" s="97"/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44"/>
      <c r="O129" s="44"/>
      <c r="P129" s="44"/>
      <c r="Q129" s="44"/>
      <c r="R129" s="44"/>
    </row>
    <row r="130" spans="1:18" s="45" customFormat="1" ht="11.25" customHeight="1" x14ac:dyDescent="0.25">
      <c r="A130" s="97"/>
      <c r="B130" s="97"/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44"/>
      <c r="O130" s="44"/>
      <c r="P130" s="44"/>
      <c r="Q130" s="44"/>
      <c r="R130" s="44"/>
    </row>
    <row r="131" spans="1:18" s="45" customFormat="1" ht="11.25" customHeight="1" x14ac:dyDescent="0.25">
      <c r="A131" s="97"/>
      <c r="B131" s="97"/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44"/>
      <c r="O131" s="44"/>
      <c r="P131" s="44"/>
      <c r="Q131" s="44"/>
      <c r="R131" s="44"/>
    </row>
    <row r="132" spans="1:18" s="45" customFormat="1" ht="11.25" customHeight="1" x14ac:dyDescent="0.25">
      <c r="A132" s="97"/>
      <c r="B132" s="97"/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44"/>
      <c r="O132" s="44"/>
      <c r="P132" s="44"/>
      <c r="Q132" s="44"/>
      <c r="R132" s="44"/>
    </row>
    <row r="133" spans="1:18" s="45" customFormat="1" ht="11.25" customHeight="1" x14ac:dyDescent="0.25">
      <c r="A133" s="97"/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44"/>
      <c r="O133" s="44"/>
      <c r="P133" s="44"/>
      <c r="Q133" s="44"/>
      <c r="R133" s="44"/>
    </row>
    <row r="134" spans="1:18" s="45" customFormat="1" ht="11.25" customHeight="1" x14ac:dyDescent="0.25">
      <c r="A134" s="97"/>
      <c r="B134" s="97"/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44"/>
      <c r="O134" s="44"/>
      <c r="P134" s="44"/>
      <c r="Q134" s="44"/>
      <c r="R134" s="44"/>
    </row>
    <row r="135" spans="1:18" s="45" customFormat="1" ht="11.25" customHeight="1" x14ac:dyDescent="0.25">
      <c r="A135" s="97"/>
      <c r="B135" s="97"/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44"/>
      <c r="O135" s="44"/>
      <c r="P135" s="44"/>
      <c r="Q135" s="44"/>
      <c r="R135" s="44"/>
    </row>
    <row r="136" spans="1:18" s="45" customFormat="1" ht="11.25" customHeight="1" x14ac:dyDescent="0.25">
      <c r="A136" s="97"/>
      <c r="B136" s="97"/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44"/>
      <c r="O136" s="44"/>
      <c r="P136" s="44"/>
      <c r="Q136" s="44"/>
      <c r="R136" s="44"/>
    </row>
    <row r="137" spans="1:18" s="45" customFormat="1" ht="11.25" customHeight="1" x14ac:dyDescent="0.25">
      <c r="A137" s="97"/>
      <c r="B137" s="9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44"/>
      <c r="O137" s="44"/>
      <c r="P137" s="44"/>
      <c r="Q137" s="44"/>
      <c r="R137" s="44"/>
    </row>
    <row r="138" spans="1:18" s="45" customFormat="1" ht="11.25" customHeight="1" x14ac:dyDescent="0.25">
      <c r="A138" s="97"/>
      <c r="B138" s="97"/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44"/>
      <c r="O138" s="44"/>
      <c r="P138" s="44"/>
      <c r="Q138" s="44"/>
      <c r="R138" s="44"/>
    </row>
    <row r="139" spans="1:18" s="45" customFormat="1" ht="11.25" customHeight="1" x14ac:dyDescent="0.25">
      <c r="A139" s="97"/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44"/>
      <c r="O139" s="44"/>
      <c r="P139" s="44"/>
      <c r="Q139" s="44"/>
      <c r="R139" s="44"/>
    </row>
    <row r="140" spans="1:18" s="45" customFormat="1" ht="11.25" customHeight="1" x14ac:dyDescent="0.25">
      <c r="A140" s="97"/>
      <c r="B140" s="97"/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44"/>
      <c r="O140" s="44"/>
      <c r="P140" s="44"/>
      <c r="Q140" s="44"/>
      <c r="R140" s="44"/>
    </row>
    <row r="141" spans="1:18" s="45" customFormat="1" ht="11.25" customHeight="1" x14ac:dyDescent="0.25">
      <c r="A141" s="97"/>
      <c r="B141" s="97"/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44"/>
      <c r="O141" s="44"/>
      <c r="P141" s="44"/>
      <c r="Q141" s="44"/>
      <c r="R141" s="44"/>
    </row>
    <row r="142" spans="1:18" s="45" customFormat="1" ht="11.25" customHeight="1" x14ac:dyDescent="0.25">
      <c r="A142" s="97"/>
      <c r="B142" s="97"/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44"/>
      <c r="O142" s="44"/>
      <c r="P142" s="44"/>
      <c r="Q142" s="44"/>
      <c r="R142" s="44"/>
    </row>
    <row r="143" spans="1:18" s="45" customFormat="1" ht="11.25" customHeight="1" x14ac:dyDescent="0.25">
      <c r="A143" s="97"/>
      <c r="B143" s="97"/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44"/>
      <c r="O143" s="44"/>
      <c r="P143" s="44"/>
      <c r="Q143" s="44"/>
      <c r="R143" s="44"/>
    </row>
    <row r="144" spans="1:18" s="45" customFormat="1" ht="11.25" customHeight="1" x14ac:dyDescent="0.25">
      <c r="A144" s="97"/>
      <c r="B144" s="97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44"/>
      <c r="O144" s="44"/>
      <c r="P144" s="44"/>
      <c r="Q144" s="44"/>
      <c r="R144" s="44"/>
    </row>
    <row r="145" spans="1:18" s="45" customFormat="1" ht="11.25" customHeight="1" x14ac:dyDescent="0.25">
      <c r="A145" s="97"/>
      <c r="B145" s="97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44"/>
      <c r="O145" s="44"/>
      <c r="P145" s="44"/>
      <c r="Q145" s="44"/>
      <c r="R145" s="44"/>
    </row>
    <row r="146" spans="1:18" s="45" customFormat="1" ht="11.25" customHeight="1" x14ac:dyDescent="0.25">
      <c r="A146" s="97"/>
      <c r="B146" s="97"/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44"/>
      <c r="O146" s="44"/>
      <c r="P146" s="44"/>
      <c r="Q146" s="44"/>
      <c r="R146" s="44"/>
    </row>
    <row r="147" spans="1:18" s="45" customFormat="1" ht="11.25" customHeight="1" x14ac:dyDescent="0.25">
      <c r="A147" s="97"/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44"/>
      <c r="O147" s="44"/>
      <c r="P147" s="44"/>
      <c r="Q147" s="44"/>
      <c r="R147" s="44"/>
    </row>
    <row r="148" spans="1:18" s="45" customFormat="1" ht="11.25" customHeight="1" x14ac:dyDescent="0.25">
      <c r="A148" s="97"/>
      <c r="B148" s="97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44"/>
      <c r="O148" s="44"/>
      <c r="P148" s="44"/>
      <c r="Q148" s="44"/>
      <c r="R148" s="44"/>
    </row>
    <row r="149" spans="1:18" s="45" customFormat="1" ht="11.25" customHeight="1" x14ac:dyDescent="0.25">
      <c r="A149" s="97"/>
      <c r="B149" s="97"/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44"/>
      <c r="O149" s="44"/>
      <c r="P149" s="44"/>
      <c r="Q149" s="44"/>
      <c r="R149" s="44"/>
    </row>
    <row r="150" spans="1:18" s="45" customFormat="1" ht="11.25" customHeight="1" x14ac:dyDescent="0.25">
      <c r="A150" s="97"/>
      <c r="B150" s="97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44"/>
      <c r="O150" s="44"/>
      <c r="P150" s="44"/>
      <c r="Q150" s="44"/>
      <c r="R150" s="44"/>
    </row>
    <row r="151" spans="1:18" s="45" customFormat="1" ht="11.25" customHeight="1" x14ac:dyDescent="0.25">
      <c r="A151" s="97"/>
      <c r="B151" s="97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44"/>
      <c r="O151" s="44"/>
      <c r="P151" s="44"/>
      <c r="Q151" s="44"/>
      <c r="R151" s="44"/>
    </row>
    <row r="152" spans="1:18" s="45" customFormat="1" ht="11.25" customHeight="1" x14ac:dyDescent="0.25">
      <c r="A152" s="97"/>
      <c r="B152" s="97"/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44"/>
      <c r="O152" s="44"/>
      <c r="P152" s="44"/>
      <c r="Q152" s="44"/>
      <c r="R152" s="44"/>
    </row>
    <row r="153" spans="1:18" s="45" customFormat="1" ht="11.25" customHeight="1" x14ac:dyDescent="0.25">
      <c r="A153" s="97"/>
      <c r="B153" s="97"/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44"/>
      <c r="O153" s="44"/>
      <c r="P153" s="44"/>
      <c r="Q153" s="44"/>
      <c r="R153" s="44"/>
    </row>
    <row r="154" spans="1:18" s="45" customFormat="1" ht="11.25" customHeight="1" x14ac:dyDescent="0.25">
      <c r="A154" s="97"/>
      <c r="B154" s="9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44"/>
      <c r="O154" s="44"/>
      <c r="P154" s="44"/>
      <c r="Q154" s="44"/>
      <c r="R154" s="44"/>
    </row>
    <row r="155" spans="1:18" s="45" customFormat="1" ht="11.25" customHeight="1" x14ac:dyDescent="0.25">
      <c r="A155" s="97"/>
      <c r="B155" s="97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44"/>
      <c r="O155" s="44"/>
      <c r="P155" s="44"/>
      <c r="Q155" s="44"/>
      <c r="R155" s="44"/>
    </row>
    <row r="156" spans="1:18" s="45" customFormat="1" ht="11.25" customHeight="1" x14ac:dyDescent="0.25">
      <c r="A156" s="97"/>
      <c r="B156" s="97"/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44"/>
      <c r="O156" s="44"/>
      <c r="P156" s="44"/>
      <c r="Q156" s="44"/>
      <c r="R156" s="44"/>
    </row>
    <row r="157" spans="1:18" s="45" customFormat="1" ht="11.25" customHeight="1" x14ac:dyDescent="0.25">
      <c r="A157" s="97"/>
      <c r="B157" s="97"/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44"/>
      <c r="O157" s="44"/>
      <c r="P157" s="44"/>
      <c r="Q157" s="44"/>
      <c r="R157" s="44"/>
    </row>
    <row r="158" spans="1:18" s="45" customFormat="1" ht="11.25" customHeight="1" x14ac:dyDescent="0.25">
      <c r="A158" s="97"/>
      <c r="B158" s="97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44"/>
      <c r="O158" s="44"/>
      <c r="P158" s="44"/>
      <c r="Q158" s="44"/>
      <c r="R158" s="44"/>
    </row>
    <row r="159" spans="1:18" s="45" customFormat="1" ht="11.25" customHeight="1" x14ac:dyDescent="0.25">
      <c r="A159" s="97"/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44"/>
      <c r="O159" s="44"/>
      <c r="P159" s="44"/>
      <c r="Q159" s="44"/>
      <c r="R159" s="44"/>
    </row>
    <row r="160" spans="1:18" s="45" customFormat="1" ht="11.25" customHeight="1" x14ac:dyDescent="0.25">
      <c r="A160" s="97"/>
      <c r="B160" s="97"/>
      <c r="C160" s="97"/>
      <c r="D160" s="97"/>
      <c r="E160" s="97"/>
      <c r="F160" s="97"/>
      <c r="G160" s="97"/>
      <c r="H160" s="97"/>
      <c r="I160" s="97"/>
      <c r="J160" s="97"/>
      <c r="K160" s="97"/>
      <c r="L160" s="97"/>
      <c r="M160" s="97"/>
      <c r="N160" s="44"/>
      <c r="O160" s="44"/>
      <c r="P160" s="44"/>
      <c r="Q160" s="44"/>
      <c r="R160" s="44"/>
    </row>
    <row r="161" spans="1:18" s="45" customFormat="1" ht="11.25" customHeight="1" x14ac:dyDescent="0.25">
      <c r="A161" s="97"/>
      <c r="B161" s="97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44"/>
      <c r="O161" s="44"/>
      <c r="P161" s="44"/>
      <c r="Q161" s="44"/>
      <c r="R161" s="44"/>
    </row>
    <row r="162" spans="1:18" s="45" customFormat="1" ht="11.25" customHeight="1" x14ac:dyDescent="0.25">
      <c r="A162" s="97"/>
      <c r="B162" s="97"/>
      <c r="C162" s="97"/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44"/>
      <c r="O162" s="44"/>
      <c r="P162" s="44"/>
      <c r="Q162" s="44"/>
      <c r="R162" s="44"/>
    </row>
    <row r="163" spans="1:18" s="45" customFormat="1" ht="11.25" customHeight="1" x14ac:dyDescent="0.25">
      <c r="A163" s="97"/>
      <c r="B163" s="97"/>
      <c r="C163" s="97"/>
      <c r="D163" s="97"/>
      <c r="E163" s="97"/>
      <c r="F163" s="97"/>
      <c r="G163" s="97"/>
      <c r="H163" s="97"/>
      <c r="I163" s="97"/>
      <c r="J163" s="97"/>
      <c r="K163" s="97"/>
      <c r="L163" s="97"/>
      <c r="M163" s="97"/>
      <c r="N163" s="44"/>
      <c r="O163" s="44"/>
      <c r="P163" s="44"/>
      <c r="Q163" s="44"/>
      <c r="R163" s="44"/>
    </row>
    <row r="164" spans="1:18" s="45" customFormat="1" ht="11.25" customHeight="1" x14ac:dyDescent="0.25">
      <c r="A164" s="97"/>
      <c r="B164" s="97"/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44"/>
      <c r="O164" s="44"/>
      <c r="P164" s="44"/>
      <c r="Q164" s="44"/>
      <c r="R164" s="44"/>
    </row>
    <row r="165" spans="1:18" s="45" customFormat="1" ht="11.25" customHeight="1" x14ac:dyDescent="0.25">
      <c r="A165" s="97"/>
      <c r="B165" s="97"/>
      <c r="C165" s="97"/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44"/>
      <c r="O165" s="44"/>
      <c r="P165" s="44"/>
      <c r="Q165" s="44"/>
      <c r="R165" s="44"/>
    </row>
    <row r="166" spans="1:18" s="45" customFormat="1" ht="11.25" customHeight="1" x14ac:dyDescent="0.25">
      <c r="A166" s="97"/>
      <c r="B166" s="97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44"/>
      <c r="O166" s="44"/>
      <c r="P166" s="44"/>
      <c r="Q166" s="44"/>
      <c r="R166" s="44"/>
    </row>
    <row r="167" spans="1:18" s="45" customFormat="1" ht="11.25" customHeight="1" x14ac:dyDescent="0.25">
      <c r="A167" s="97"/>
      <c r="B167" s="97"/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44"/>
      <c r="O167" s="44"/>
      <c r="P167" s="44"/>
      <c r="Q167" s="44"/>
      <c r="R167" s="44"/>
    </row>
    <row r="168" spans="1:18" s="45" customFormat="1" ht="11.25" customHeight="1" x14ac:dyDescent="0.25">
      <c r="A168" s="97"/>
      <c r="B168" s="97"/>
      <c r="C168" s="97"/>
      <c r="D168" s="97"/>
      <c r="E168" s="97"/>
      <c r="F168" s="97"/>
      <c r="G168" s="97"/>
      <c r="H168" s="97"/>
      <c r="I168" s="97"/>
      <c r="J168" s="97"/>
      <c r="K168" s="97"/>
      <c r="L168" s="97"/>
      <c r="M168" s="97"/>
      <c r="N168" s="44"/>
      <c r="O168" s="44"/>
      <c r="P168" s="44"/>
      <c r="Q168" s="44"/>
      <c r="R168" s="44"/>
    </row>
    <row r="169" spans="1:18" s="45" customFormat="1" ht="11.25" customHeight="1" x14ac:dyDescent="0.25">
      <c r="A169" s="97"/>
      <c r="B169" s="97"/>
      <c r="C169" s="97"/>
      <c r="D169" s="97"/>
      <c r="E169" s="97"/>
      <c r="F169" s="97"/>
      <c r="G169" s="97"/>
      <c r="H169" s="97"/>
      <c r="I169" s="97"/>
      <c r="J169" s="97"/>
      <c r="K169" s="97"/>
      <c r="L169" s="97"/>
      <c r="M169" s="97"/>
      <c r="N169" s="44"/>
      <c r="O169" s="44"/>
      <c r="P169" s="44"/>
      <c r="Q169" s="44"/>
      <c r="R169" s="44"/>
    </row>
    <row r="170" spans="1:18" s="45" customFormat="1" ht="11.25" customHeight="1" x14ac:dyDescent="0.25">
      <c r="A170" s="97"/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44"/>
      <c r="O170" s="44"/>
      <c r="P170" s="44"/>
      <c r="Q170" s="44"/>
      <c r="R170" s="44"/>
    </row>
    <row r="171" spans="1:18" s="45" customFormat="1" ht="11.25" customHeight="1" x14ac:dyDescent="0.25">
      <c r="A171" s="97"/>
      <c r="B171" s="97"/>
      <c r="C171" s="97"/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44"/>
      <c r="O171" s="44"/>
      <c r="P171" s="44"/>
      <c r="Q171" s="44"/>
      <c r="R171" s="44"/>
    </row>
    <row r="172" spans="1:18" s="45" customFormat="1" ht="11.25" customHeight="1" x14ac:dyDescent="0.25">
      <c r="A172" s="97"/>
      <c r="B172" s="97"/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44"/>
      <c r="O172" s="44"/>
      <c r="P172" s="44"/>
      <c r="Q172" s="44"/>
      <c r="R172" s="44"/>
    </row>
    <row r="173" spans="1:18" s="45" customFormat="1" ht="11.25" customHeight="1" x14ac:dyDescent="0.25">
      <c r="A173" s="97"/>
      <c r="B173" s="97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44"/>
      <c r="O173" s="44"/>
      <c r="P173" s="44"/>
      <c r="Q173" s="44"/>
      <c r="R173" s="44"/>
    </row>
    <row r="174" spans="1:18" s="45" customFormat="1" ht="11.25" customHeight="1" x14ac:dyDescent="0.25">
      <c r="A174" s="97"/>
      <c r="B174" s="97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44"/>
      <c r="O174" s="44"/>
      <c r="P174" s="44"/>
      <c r="Q174" s="44"/>
      <c r="R174" s="44"/>
    </row>
    <row r="175" spans="1:18" s="45" customFormat="1" ht="11.25" customHeight="1" x14ac:dyDescent="0.25">
      <c r="A175" s="97"/>
      <c r="B175" s="97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44"/>
      <c r="O175" s="44"/>
      <c r="P175" s="44"/>
      <c r="Q175" s="44"/>
      <c r="R175" s="44"/>
    </row>
    <row r="176" spans="1:18" s="45" customFormat="1" ht="11.25" customHeight="1" x14ac:dyDescent="0.25">
      <c r="A176" s="97"/>
      <c r="B176" s="97"/>
      <c r="C176" s="97"/>
      <c r="D176" s="97"/>
      <c r="E176" s="97"/>
      <c r="F176" s="97"/>
      <c r="G176" s="97"/>
      <c r="H176" s="97"/>
      <c r="I176" s="97"/>
      <c r="J176" s="97"/>
      <c r="K176" s="97"/>
      <c r="L176" s="97"/>
      <c r="M176" s="97"/>
      <c r="N176" s="44"/>
      <c r="O176" s="44"/>
      <c r="P176" s="44"/>
      <c r="Q176" s="44"/>
      <c r="R176" s="44"/>
    </row>
    <row r="177" spans="1:18" s="45" customFormat="1" ht="11.25" customHeight="1" x14ac:dyDescent="0.25">
      <c r="A177" s="97"/>
      <c r="B177" s="97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44"/>
      <c r="O177" s="44"/>
      <c r="P177" s="44"/>
      <c r="Q177" s="44"/>
      <c r="R177" s="44"/>
    </row>
    <row r="178" spans="1:18" s="45" customFormat="1" ht="11.25" customHeight="1" x14ac:dyDescent="0.25">
      <c r="A178" s="97"/>
      <c r="B178" s="97"/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44"/>
      <c r="O178" s="44"/>
      <c r="P178" s="44"/>
      <c r="Q178" s="44"/>
      <c r="R178" s="44"/>
    </row>
    <row r="179" spans="1:18" s="45" customFormat="1" ht="11.25" customHeight="1" x14ac:dyDescent="0.25">
      <c r="A179" s="97"/>
      <c r="B179" s="97"/>
      <c r="C179" s="97"/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44"/>
      <c r="O179" s="44"/>
      <c r="P179" s="44"/>
      <c r="Q179" s="44"/>
      <c r="R179" s="44"/>
    </row>
    <row r="180" spans="1:18" s="45" customFormat="1" ht="11.25" customHeight="1" x14ac:dyDescent="0.25">
      <c r="A180" s="97"/>
      <c r="B180" s="97"/>
      <c r="C180" s="97"/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44"/>
      <c r="O180" s="44"/>
      <c r="P180" s="44"/>
      <c r="Q180" s="44"/>
      <c r="R180" s="44"/>
    </row>
    <row r="181" spans="1:18" s="45" customFormat="1" ht="11.25" customHeight="1" x14ac:dyDescent="0.25">
      <c r="A181" s="97"/>
      <c r="B181" s="9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44"/>
      <c r="O181" s="44"/>
      <c r="P181" s="44"/>
      <c r="Q181" s="44"/>
      <c r="R181" s="44"/>
    </row>
    <row r="182" spans="1:18" s="45" customFormat="1" ht="11.25" customHeight="1" x14ac:dyDescent="0.25">
      <c r="A182" s="97"/>
      <c r="B182" s="97"/>
      <c r="C182" s="97"/>
      <c r="D182" s="97"/>
      <c r="E182" s="97"/>
      <c r="F182" s="97"/>
      <c r="G182" s="97"/>
      <c r="H182" s="97"/>
      <c r="I182" s="97"/>
      <c r="J182" s="97"/>
      <c r="K182" s="97"/>
      <c r="L182" s="97"/>
      <c r="M182" s="97"/>
      <c r="N182" s="44"/>
      <c r="O182" s="44"/>
      <c r="P182" s="44"/>
      <c r="Q182" s="44"/>
      <c r="R182" s="44"/>
    </row>
    <row r="183" spans="1:18" s="45" customFormat="1" ht="11.25" customHeight="1" x14ac:dyDescent="0.25">
      <c r="A183" s="97"/>
      <c r="B183" s="97"/>
      <c r="C183" s="97"/>
      <c r="D183" s="97"/>
      <c r="E183" s="97"/>
      <c r="F183" s="97"/>
      <c r="G183" s="97"/>
      <c r="H183" s="97"/>
      <c r="I183" s="97"/>
      <c r="J183" s="97"/>
      <c r="K183" s="97"/>
      <c r="L183" s="97"/>
      <c r="M183" s="97"/>
      <c r="N183" s="44"/>
      <c r="O183" s="44"/>
      <c r="P183" s="44"/>
      <c r="Q183" s="44"/>
      <c r="R183" s="44"/>
    </row>
    <row r="184" spans="1:18" s="45" customFormat="1" ht="11.25" customHeight="1" x14ac:dyDescent="0.25">
      <c r="A184" s="97"/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44"/>
      <c r="O184" s="44"/>
      <c r="P184" s="44"/>
      <c r="Q184" s="44"/>
      <c r="R184" s="44"/>
    </row>
    <row r="185" spans="1:18" s="45" customFormat="1" ht="11.25" customHeight="1" x14ac:dyDescent="0.25">
      <c r="A185" s="97"/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44"/>
      <c r="O185" s="44"/>
      <c r="P185" s="44"/>
      <c r="Q185" s="44"/>
      <c r="R185" s="44"/>
    </row>
    <row r="186" spans="1:18" s="45" customFormat="1" ht="11.25" customHeight="1" x14ac:dyDescent="0.25">
      <c r="A186" s="97"/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44"/>
      <c r="O186" s="44"/>
      <c r="P186" s="44"/>
      <c r="Q186" s="44"/>
      <c r="R186" s="44"/>
    </row>
    <row r="187" spans="1:18" s="45" customFormat="1" ht="11.25" customHeight="1" x14ac:dyDescent="0.25">
      <c r="A187" s="97"/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44"/>
      <c r="O187" s="44"/>
      <c r="P187" s="44"/>
      <c r="Q187" s="44"/>
      <c r="R187" s="44"/>
    </row>
    <row r="188" spans="1:18" s="45" customFormat="1" ht="11.25" customHeight="1" x14ac:dyDescent="0.25">
      <c r="A188" s="97"/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44"/>
      <c r="O188" s="44"/>
      <c r="P188" s="44"/>
      <c r="Q188" s="44"/>
      <c r="R188" s="44"/>
    </row>
    <row r="189" spans="1:18" s="45" customFormat="1" ht="11.25" customHeight="1" x14ac:dyDescent="0.25">
      <c r="A189" s="97"/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44"/>
      <c r="O189" s="44"/>
      <c r="P189" s="44"/>
      <c r="Q189" s="44"/>
      <c r="R189" s="44"/>
    </row>
    <row r="190" spans="1:18" s="45" customFormat="1" ht="11.25" customHeight="1" x14ac:dyDescent="0.25">
      <c r="A190" s="97"/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44"/>
      <c r="O190" s="44"/>
      <c r="P190" s="44"/>
      <c r="Q190" s="44"/>
      <c r="R190" s="44"/>
    </row>
    <row r="191" spans="1:18" s="45" customFormat="1" ht="11.25" customHeight="1" x14ac:dyDescent="0.25">
      <c r="A191" s="97"/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44"/>
      <c r="O191" s="44"/>
      <c r="P191" s="44"/>
      <c r="Q191" s="44"/>
      <c r="R191" s="44"/>
    </row>
    <row r="192" spans="1:18" s="45" customFormat="1" ht="11.25" customHeight="1" x14ac:dyDescent="0.25">
      <c r="A192" s="97"/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44"/>
      <c r="O192" s="44"/>
      <c r="P192" s="44"/>
      <c r="Q192" s="44"/>
      <c r="R192" s="44"/>
    </row>
    <row r="193" spans="1:18" s="45" customFormat="1" ht="11.25" customHeight="1" x14ac:dyDescent="0.25">
      <c r="A193" s="97"/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44"/>
      <c r="O193" s="44"/>
      <c r="P193" s="44"/>
      <c r="Q193" s="44"/>
      <c r="R193" s="44"/>
    </row>
    <row r="194" spans="1:18" s="45" customFormat="1" ht="11.25" customHeight="1" x14ac:dyDescent="0.25">
      <c r="A194" s="97"/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44"/>
      <c r="O194" s="44"/>
      <c r="P194" s="44"/>
      <c r="Q194" s="44"/>
      <c r="R194" s="44"/>
    </row>
    <row r="195" spans="1:18" s="45" customFormat="1" ht="11.25" customHeight="1" x14ac:dyDescent="0.25">
      <c r="A195" s="97"/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44"/>
      <c r="O195" s="44"/>
      <c r="P195" s="44"/>
      <c r="Q195" s="44"/>
      <c r="R195" s="44"/>
    </row>
    <row r="196" spans="1:18" s="45" customFormat="1" ht="11.25" customHeight="1" x14ac:dyDescent="0.25">
      <c r="A196" s="97"/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44"/>
      <c r="O196" s="44"/>
      <c r="P196" s="44"/>
      <c r="Q196" s="44"/>
      <c r="R196" s="44"/>
    </row>
    <row r="197" spans="1:18" s="45" customFormat="1" ht="11.25" customHeight="1" x14ac:dyDescent="0.25">
      <c r="A197" s="97"/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44"/>
      <c r="O197" s="44"/>
      <c r="P197" s="44"/>
      <c r="Q197" s="44"/>
      <c r="R197" s="44"/>
    </row>
    <row r="198" spans="1:18" s="45" customFormat="1" ht="11.25" customHeight="1" x14ac:dyDescent="0.25">
      <c r="A198" s="97"/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44"/>
      <c r="O198" s="44"/>
      <c r="P198" s="44"/>
      <c r="Q198" s="44"/>
      <c r="R198" s="44"/>
    </row>
    <row r="199" spans="1:18" s="45" customFormat="1" ht="11.25" customHeight="1" x14ac:dyDescent="0.25">
      <c r="A199" s="97"/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44"/>
      <c r="O199" s="44"/>
      <c r="P199" s="44"/>
      <c r="Q199" s="44"/>
      <c r="R199" s="44"/>
    </row>
    <row r="200" spans="1:18" ht="11.25" customHeight="1" x14ac:dyDescent="0.25">
      <c r="A200" s="98"/>
      <c r="B200" s="98"/>
      <c r="C200" s="98"/>
      <c r="D200" s="98"/>
      <c r="E200" s="98"/>
      <c r="F200" s="98"/>
      <c r="G200" s="98"/>
      <c r="H200" s="97"/>
      <c r="I200" s="97"/>
      <c r="J200" s="97"/>
      <c r="K200" s="97"/>
      <c r="L200" s="97"/>
      <c r="M200" s="97"/>
      <c r="N200" s="44"/>
      <c r="O200" s="44"/>
      <c r="P200" s="44"/>
      <c r="Q200" s="44"/>
      <c r="R200" s="44"/>
    </row>
    <row r="201" spans="1:18" ht="11.25" customHeight="1" x14ac:dyDescent="0.25">
      <c r="A201" s="98"/>
      <c r="B201" s="98"/>
      <c r="C201" s="98"/>
      <c r="D201" s="98"/>
      <c r="E201" s="98"/>
      <c r="F201" s="98"/>
      <c r="G201" s="98"/>
      <c r="H201" s="97"/>
      <c r="I201" s="97"/>
      <c r="J201" s="97"/>
      <c r="K201" s="97"/>
      <c r="L201" s="97"/>
      <c r="M201" s="97"/>
      <c r="N201" s="44"/>
      <c r="O201" s="44"/>
      <c r="P201" s="44"/>
      <c r="Q201" s="44"/>
      <c r="R201" s="44"/>
    </row>
    <row r="202" spans="1:18" ht="11.25" customHeight="1" x14ac:dyDescent="0.25">
      <c r="A202" s="98"/>
      <c r="B202" s="98"/>
      <c r="C202" s="98"/>
      <c r="D202" s="98"/>
      <c r="E202" s="98"/>
      <c r="F202" s="98"/>
      <c r="G202" s="98"/>
      <c r="H202" s="97"/>
      <c r="I202" s="97"/>
      <c r="J202" s="97"/>
      <c r="K202" s="97"/>
      <c r="L202" s="97"/>
      <c r="M202" s="97"/>
      <c r="N202" s="44"/>
      <c r="O202" s="44"/>
      <c r="P202" s="44"/>
      <c r="Q202" s="44"/>
      <c r="R202" s="44"/>
    </row>
    <row r="203" spans="1:18" ht="11.25" customHeight="1" x14ac:dyDescent="0.25">
      <c r="A203" s="98"/>
      <c r="B203" s="98"/>
      <c r="C203" s="98"/>
      <c r="D203" s="98"/>
      <c r="E203" s="98"/>
      <c r="F203" s="98"/>
      <c r="G203" s="98"/>
      <c r="H203" s="97"/>
      <c r="I203" s="97"/>
      <c r="J203" s="97"/>
      <c r="K203" s="97"/>
      <c r="L203" s="97"/>
      <c r="M203" s="97"/>
      <c r="N203" s="44"/>
      <c r="O203" s="44"/>
      <c r="P203" s="44"/>
      <c r="Q203" s="44"/>
      <c r="R203" s="44"/>
    </row>
    <row r="204" spans="1:18" ht="11.25" customHeight="1" x14ac:dyDescent="0.25">
      <c r="A204" s="98"/>
      <c r="B204" s="98"/>
      <c r="C204" s="98"/>
      <c r="D204" s="98"/>
      <c r="E204" s="98"/>
      <c r="F204" s="98"/>
      <c r="G204" s="98"/>
      <c r="H204" s="97"/>
      <c r="I204" s="97"/>
      <c r="J204" s="97"/>
      <c r="K204" s="97"/>
      <c r="L204" s="97"/>
      <c r="M204" s="97"/>
      <c r="N204" s="44"/>
      <c r="O204" s="44"/>
      <c r="P204" s="44"/>
      <c r="Q204" s="44"/>
      <c r="R204" s="44"/>
    </row>
    <row r="205" spans="1:18" ht="11.25" customHeight="1" x14ac:dyDescent="0.25">
      <c r="A205" s="98"/>
      <c r="B205" s="98"/>
      <c r="C205" s="98"/>
      <c r="D205" s="98"/>
      <c r="E205" s="98"/>
      <c r="F205" s="98"/>
      <c r="G205" s="98"/>
      <c r="H205" s="97"/>
      <c r="I205" s="97"/>
      <c r="J205" s="97"/>
      <c r="K205" s="97"/>
      <c r="L205" s="97"/>
      <c r="M205" s="97"/>
      <c r="N205" s="44"/>
      <c r="O205" s="44"/>
      <c r="P205" s="44"/>
      <c r="Q205" s="44"/>
      <c r="R205" s="44"/>
    </row>
    <row r="206" spans="1:18" ht="11.25" customHeight="1" x14ac:dyDescent="0.25">
      <c r="A206" s="98"/>
      <c r="B206" s="98"/>
      <c r="C206" s="98"/>
      <c r="D206" s="98"/>
      <c r="E206" s="98"/>
      <c r="F206" s="98"/>
      <c r="G206" s="98"/>
      <c r="H206" s="97"/>
      <c r="I206" s="97"/>
      <c r="J206" s="97"/>
      <c r="K206" s="97"/>
      <c r="L206" s="97"/>
      <c r="M206" s="97"/>
      <c r="N206" s="44"/>
      <c r="O206" s="44"/>
      <c r="P206" s="44"/>
      <c r="Q206" s="44"/>
      <c r="R206" s="44"/>
    </row>
    <row r="207" spans="1:18" ht="11.25" customHeight="1" x14ac:dyDescent="0.25">
      <c r="A207" s="98"/>
      <c r="B207" s="98"/>
      <c r="C207" s="98"/>
      <c r="D207" s="98"/>
      <c r="E207" s="98"/>
      <c r="F207" s="98"/>
      <c r="G207" s="98"/>
      <c r="H207" s="97"/>
      <c r="I207" s="97"/>
      <c r="J207" s="97"/>
      <c r="K207" s="97"/>
      <c r="L207" s="97"/>
      <c r="M207" s="97"/>
      <c r="N207" s="44"/>
      <c r="O207" s="44"/>
      <c r="P207" s="44"/>
      <c r="Q207" s="44"/>
      <c r="R207" s="44"/>
    </row>
    <row r="208" spans="1:18" ht="11.25" customHeight="1" x14ac:dyDescent="0.25">
      <c r="A208" s="98"/>
      <c r="B208" s="98"/>
      <c r="C208" s="98"/>
      <c r="D208" s="98"/>
      <c r="E208" s="98"/>
      <c r="F208" s="98"/>
      <c r="G208" s="98"/>
      <c r="H208" s="97"/>
      <c r="I208" s="97"/>
      <c r="J208" s="97"/>
      <c r="K208" s="97"/>
      <c r="L208" s="97"/>
      <c r="M208" s="97"/>
      <c r="N208" s="44"/>
      <c r="O208" s="44"/>
      <c r="P208" s="44"/>
      <c r="Q208" s="44"/>
      <c r="R208" s="44"/>
    </row>
    <row r="209" spans="1:18" ht="11.25" customHeight="1" x14ac:dyDescent="0.25">
      <c r="A209" s="98"/>
      <c r="B209" s="98"/>
      <c r="C209" s="98"/>
      <c r="D209" s="98"/>
      <c r="E209" s="98"/>
      <c r="F209" s="98"/>
      <c r="G209" s="98"/>
      <c r="H209" s="97"/>
      <c r="I209" s="97"/>
      <c r="J209" s="97"/>
      <c r="K209" s="97"/>
      <c r="L209" s="97"/>
      <c r="M209" s="97"/>
      <c r="N209" s="44"/>
      <c r="O209" s="44"/>
      <c r="P209" s="44"/>
      <c r="Q209" s="44"/>
      <c r="R209" s="44"/>
    </row>
    <row r="210" spans="1:18" ht="11.25" customHeight="1" x14ac:dyDescent="0.25">
      <c r="A210" s="98"/>
      <c r="B210" s="98"/>
      <c r="C210" s="98"/>
      <c r="D210" s="98"/>
      <c r="E210" s="98"/>
      <c r="F210" s="98"/>
      <c r="G210" s="98"/>
      <c r="H210" s="97"/>
      <c r="I210" s="97"/>
      <c r="J210" s="97"/>
      <c r="K210" s="97"/>
      <c r="L210" s="97"/>
      <c r="M210" s="97"/>
      <c r="N210" s="44"/>
      <c r="O210" s="44"/>
      <c r="P210" s="44"/>
      <c r="Q210" s="44"/>
      <c r="R210" s="44"/>
    </row>
    <row r="211" spans="1:18" ht="11.25" customHeight="1" x14ac:dyDescent="0.25">
      <c r="A211" s="98"/>
      <c r="B211" s="98"/>
      <c r="C211" s="98"/>
      <c r="D211" s="98"/>
      <c r="E211" s="98"/>
      <c r="F211" s="98"/>
      <c r="G211" s="98"/>
      <c r="H211" s="97"/>
      <c r="I211" s="97"/>
      <c r="J211" s="97"/>
      <c r="K211" s="97"/>
      <c r="L211" s="97"/>
      <c r="M211" s="97"/>
      <c r="N211" s="44"/>
      <c r="O211" s="44"/>
      <c r="P211" s="44"/>
      <c r="Q211" s="44"/>
      <c r="R211" s="44"/>
    </row>
    <row r="212" spans="1:18" ht="11.25" customHeight="1" x14ac:dyDescent="0.25">
      <c r="A212" s="98"/>
      <c r="B212" s="98"/>
      <c r="C212" s="98"/>
      <c r="D212" s="98"/>
      <c r="E212" s="98"/>
      <c r="F212" s="98"/>
      <c r="G212" s="98"/>
      <c r="H212" s="97"/>
      <c r="I212" s="97"/>
      <c r="J212" s="97"/>
      <c r="K212" s="97"/>
      <c r="L212" s="97"/>
      <c r="M212" s="97"/>
      <c r="N212" s="44"/>
      <c r="O212" s="44"/>
      <c r="P212" s="44"/>
      <c r="Q212" s="44"/>
      <c r="R212" s="44"/>
    </row>
    <row r="213" spans="1:18" ht="11.25" customHeight="1" x14ac:dyDescent="0.25">
      <c r="A213" s="98"/>
      <c r="B213" s="98"/>
      <c r="C213" s="98"/>
      <c r="D213" s="98"/>
      <c r="E213" s="98"/>
      <c r="F213" s="98"/>
      <c r="G213" s="98"/>
      <c r="H213" s="97"/>
      <c r="I213" s="97"/>
      <c r="J213" s="97"/>
      <c r="K213" s="97"/>
      <c r="L213" s="97"/>
      <c r="M213" s="97"/>
      <c r="N213" s="44"/>
      <c r="O213" s="44"/>
      <c r="P213" s="44"/>
      <c r="Q213" s="44"/>
      <c r="R213" s="44"/>
    </row>
    <row r="214" spans="1:18" ht="11.25" customHeight="1" x14ac:dyDescent="0.25">
      <c r="A214" s="98"/>
      <c r="B214" s="98"/>
      <c r="C214" s="98"/>
      <c r="D214" s="98"/>
      <c r="E214" s="98"/>
      <c r="F214" s="98"/>
      <c r="G214" s="98"/>
      <c r="H214" s="97"/>
      <c r="I214" s="97"/>
      <c r="J214" s="97"/>
      <c r="K214" s="97"/>
      <c r="L214" s="97"/>
      <c r="M214" s="97"/>
      <c r="N214" s="44"/>
      <c r="O214" s="44"/>
      <c r="P214" s="44"/>
      <c r="Q214" s="44"/>
      <c r="R214" s="44"/>
    </row>
    <row r="215" spans="1:18" ht="11.25" customHeight="1" x14ac:dyDescent="0.25">
      <c r="A215" s="98"/>
      <c r="B215" s="98"/>
      <c r="C215" s="98"/>
      <c r="D215" s="98"/>
      <c r="E215" s="98"/>
      <c r="F215" s="98"/>
      <c r="G215" s="98"/>
      <c r="H215" s="97"/>
      <c r="I215" s="97"/>
      <c r="J215" s="97"/>
      <c r="K215" s="97"/>
      <c r="L215" s="97"/>
      <c r="M215" s="97"/>
      <c r="N215" s="44"/>
      <c r="O215" s="44"/>
      <c r="P215" s="44"/>
      <c r="Q215" s="44"/>
      <c r="R215" s="44"/>
    </row>
    <row r="216" spans="1:18" ht="11.25" customHeight="1" x14ac:dyDescent="0.25">
      <c r="A216" s="98"/>
      <c r="B216" s="98"/>
      <c r="C216" s="98"/>
      <c r="D216" s="98"/>
      <c r="E216" s="98"/>
      <c r="F216" s="98"/>
      <c r="G216" s="98"/>
      <c r="H216" s="97"/>
      <c r="I216" s="97"/>
      <c r="J216" s="97"/>
      <c r="K216" s="97"/>
      <c r="L216" s="97"/>
      <c r="M216" s="97"/>
      <c r="N216" s="44"/>
      <c r="O216" s="44"/>
      <c r="P216" s="44"/>
      <c r="Q216" s="44"/>
      <c r="R216" s="44"/>
    </row>
    <row r="217" spans="1:18" ht="11.25" customHeight="1" x14ac:dyDescent="0.25">
      <c r="A217" s="98"/>
      <c r="B217" s="98"/>
      <c r="C217" s="98"/>
      <c r="D217" s="98"/>
      <c r="E217" s="98"/>
      <c r="F217" s="98"/>
      <c r="G217" s="98"/>
      <c r="H217" s="97"/>
      <c r="I217" s="97"/>
      <c r="J217" s="97"/>
      <c r="K217" s="97"/>
      <c r="L217" s="97"/>
      <c r="M217" s="97"/>
      <c r="N217" s="44"/>
      <c r="O217" s="44"/>
      <c r="P217" s="44"/>
      <c r="Q217" s="44"/>
      <c r="R217" s="44"/>
    </row>
    <row r="218" spans="1:18" ht="11.25" customHeight="1" x14ac:dyDescent="0.25">
      <c r="A218" s="98"/>
      <c r="B218" s="98"/>
      <c r="C218" s="98"/>
      <c r="D218" s="98"/>
      <c r="E218" s="98"/>
      <c r="F218" s="98"/>
      <c r="G218" s="98"/>
      <c r="H218" s="97"/>
      <c r="I218" s="97"/>
      <c r="J218" s="97"/>
      <c r="K218" s="97"/>
      <c r="L218" s="97"/>
      <c r="M218" s="97"/>
      <c r="N218" s="44"/>
      <c r="O218" s="44"/>
      <c r="P218" s="44"/>
      <c r="Q218" s="44"/>
      <c r="R218" s="44"/>
    </row>
    <row r="219" spans="1:18" ht="11.25" customHeight="1" x14ac:dyDescent="0.25">
      <c r="A219" s="98"/>
      <c r="B219" s="98"/>
      <c r="C219" s="98"/>
      <c r="D219" s="98"/>
      <c r="E219" s="98"/>
      <c r="F219" s="98"/>
      <c r="G219" s="98"/>
      <c r="H219" s="97"/>
      <c r="I219" s="97"/>
      <c r="J219" s="97"/>
      <c r="K219" s="97"/>
      <c r="L219" s="97"/>
      <c r="M219" s="97"/>
      <c r="N219" s="44"/>
      <c r="O219" s="44"/>
      <c r="P219" s="44"/>
      <c r="Q219" s="44"/>
      <c r="R219" s="44"/>
    </row>
    <row r="220" spans="1:18" ht="11.25" customHeight="1" x14ac:dyDescent="0.25">
      <c r="A220" s="98"/>
      <c r="B220" s="98"/>
      <c r="C220" s="98"/>
      <c r="D220" s="98"/>
      <c r="E220" s="98"/>
      <c r="F220" s="98"/>
      <c r="G220" s="98"/>
      <c r="H220" s="97"/>
      <c r="I220" s="97"/>
      <c r="J220" s="97"/>
      <c r="K220" s="97"/>
      <c r="L220" s="97"/>
      <c r="M220" s="97"/>
      <c r="N220" s="44"/>
      <c r="O220" s="44"/>
      <c r="P220" s="44"/>
      <c r="Q220" s="44"/>
      <c r="R220" s="44"/>
    </row>
    <row r="221" spans="1:18" ht="11.25" customHeight="1" x14ac:dyDescent="0.25">
      <c r="A221" s="98"/>
      <c r="B221" s="98"/>
      <c r="C221" s="98"/>
      <c r="D221" s="98"/>
      <c r="E221" s="98"/>
      <c r="F221" s="98"/>
      <c r="G221" s="98"/>
      <c r="H221" s="97"/>
      <c r="I221" s="97"/>
      <c r="J221" s="97"/>
      <c r="K221" s="97"/>
      <c r="L221" s="97"/>
      <c r="M221" s="97"/>
      <c r="N221" s="44"/>
      <c r="O221" s="44"/>
      <c r="P221" s="44"/>
      <c r="Q221" s="44"/>
      <c r="R221" s="44"/>
    </row>
    <row r="222" spans="1:18" ht="11.25" customHeight="1" x14ac:dyDescent="0.25">
      <c r="A222" s="98"/>
      <c r="B222" s="98"/>
      <c r="C222" s="98"/>
      <c r="D222" s="98"/>
      <c r="E222" s="98"/>
      <c r="F222" s="98"/>
      <c r="G222" s="98"/>
      <c r="H222" s="97"/>
      <c r="I222" s="97"/>
      <c r="J222" s="97"/>
      <c r="K222" s="97"/>
      <c r="L222" s="97"/>
      <c r="M222" s="97"/>
      <c r="N222" s="44"/>
      <c r="O222" s="44"/>
      <c r="P222" s="44"/>
      <c r="Q222" s="44"/>
      <c r="R222" s="44"/>
    </row>
    <row r="223" spans="1:18" ht="11.25" customHeight="1" x14ac:dyDescent="0.25">
      <c r="A223" s="98"/>
      <c r="B223" s="98"/>
      <c r="C223" s="98"/>
      <c r="D223" s="98"/>
      <c r="E223" s="98"/>
      <c r="F223" s="98"/>
      <c r="G223" s="98"/>
      <c r="H223" s="97"/>
      <c r="I223" s="97"/>
      <c r="J223" s="97"/>
      <c r="K223" s="97"/>
      <c r="L223" s="97"/>
      <c r="M223" s="97"/>
      <c r="N223" s="44"/>
      <c r="O223" s="44"/>
      <c r="P223" s="44"/>
      <c r="Q223" s="44"/>
      <c r="R223" s="44"/>
    </row>
    <row r="224" spans="1:18" ht="11.25" customHeight="1" x14ac:dyDescent="0.25">
      <c r="A224" s="98"/>
      <c r="B224" s="98"/>
      <c r="C224" s="98"/>
      <c r="D224" s="98"/>
      <c r="E224" s="98"/>
      <c r="F224" s="98"/>
      <c r="G224" s="98"/>
      <c r="H224" s="97"/>
      <c r="I224" s="97"/>
      <c r="J224" s="97"/>
      <c r="K224" s="97"/>
      <c r="L224" s="97"/>
      <c r="M224" s="97"/>
      <c r="N224" s="44"/>
      <c r="O224" s="44"/>
      <c r="P224" s="44"/>
      <c r="Q224" s="44"/>
      <c r="R224" s="44"/>
    </row>
    <row r="225" spans="1:18" ht="11.25" customHeight="1" x14ac:dyDescent="0.25">
      <c r="A225" s="98"/>
      <c r="B225" s="98"/>
      <c r="C225" s="98"/>
      <c r="D225" s="98"/>
      <c r="E225" s="98"/>
      <c r="F225" s="98"/>
      <c r="G225" s="98"/>
      <c r="H225" s="97"/>
      <c r="I225" s="97"/>
      <c r="J225" s="97"/>
      <c r="K225" s="97"/>
      <c r="L225" s="97"/>
      <c r="M225" s="97"/>
      <c r="N225" s="44"/>
      <c r="O225" s="44"/>
      <c r="P225" s="44"/>
      <c r="Q225" s="44"/>
      <c r="R225" s="44"/>
    </row>
    <row r="226" spans="1:18" ht="11.25" customHeight="1" x14ac:dyDescent="0.25">
      <c r="A226" s="98"/>
      <c r="B226" s="98"/>
      <c r="C226" s="98"/>
      <c r="D226" s="98"/>
      <c r="E226" s="98"/>
      <c r="F226" s="98"/>
      <c r="G226" s="98"/>
      <c r="H226" s="97"/>
      <c r="I226" s="97"/>
      <c r="J226" s="97"/>
      <c r="K226" s="97"/>
      <c r="L226" s="97"/>
      <c r="M226" s="97"/>
      <c r="N226" s="44"/>
      <c r="O226" s="44"/>
      <c r="P226" s="44"/>
      <c r="Q226" s="44"/>
      <c r="R226" s="44"/>
    </row>
    <row r="227" spans="1:18" ht="11.25" customHeight="1" x14ac:dyDescent="0.25">
      <c r="A227" s="98"/>
      <c r="B227" s="98"/>
      <c r="C227" s="98"/>
      <c r="D227" s="98"/>
      <c r="E227" s="98"/>
      <c r="F227" s="98"/>
      <c r="G227" s="98"/>
      <c r="H227" s="97"/>
      <c r="I227" s="97"/>
      <c r="J227" s="97"/>
      <c r="K227" s="97"/>
      <c r="L227" s="97"/>
      <c r="M227" s="97"/>
      <c r="N227" s="44"/>
      <c r="O227" s="44"/>
      <c r="P227" s="44"/>
      <c r="Q227" s="44"/>
      <c r="R227" s="44"/>
    </row>
    <row r="228" spans="1:18" ht="11.25" customHeight="1" x14ac:dyDescent="0.25">
      <c r="A228" s="98"/>
      <c r="B228" s="98"/>
      <c r="C228" s="98"/>
      <c r="D228" s="98"/>
      <c r="E228" s="98"/>
      <c r="F228" s="98"/>
      <c r="G228" s="98"/>
      <c r="H228" s="97"/>
      <c r="I228" s="97"/>
      <c r="J228" s="97"/>
      <c r="K228" s="97"/>
      <c r="L228" s="97"/>
      <c r="M228" s="97"/>
      <c r="N228" s="44"/>
      <c r="O228" s="44"/>
      <c r="P228" s="44"/>
      <c r="Q228" s="44"/>
      <c r="R228" s="44"/>
    </row>
    <row r="229" spans="1:18" ht="11.25" customHeight="1" x14ac:dyDescent="0.25">
      <c r="A229" s="98"/>
      <c r="B229" s="98"/>
      <c r="C229" s="98"/>
      <c r="D229" s="98"/>
      <c r="E229" s="98"/>
      <c r="F229" s="98"/>
      <c r="G229" s="98"/>
      <c r="H229" s="97"/>
      <c r="I229" s="97"/>
      <c r="J229" s="97"/>
      <c r="K229" s="97"/>
      <c r="L229" s="97"/>
      <c r="M229" s="97"/>
      <c r="N229" s="44"/>
      <c r="O229" s="44"/>
      <c r="P229" s="44"/>
      <c r="Q229" s="44"/>
      <c r="R229" s="44"/>
    </row>
    <row r="230" spans="1:18" ht="11.25" customHeight="1" x14ac:dyDescent="0.25">
      <c r="A230" s="98"/>
      <c r="B230" s="98"/>
      <c r="C230" s="98"/>
      <c r="D230" s="98"/>
      <c r="E230" s="98"/>
      <c r="F230" s="98"/>
      <c r="G230" s="98"/>
      <c r="H230" s="97"/>
      <c r="I230" s="97"/>
      <c r="J230" s="97"/>
      <c r="K230" s="97"/>
      <c r="L230" s="97"/>
      <c r="M230" s="97"/>
      <c r="N230" s="44"/>
      <c r="O230" s="44"/>
      <c r="P230" s="44"/>
      <c r="Q230" s="44"/>
      <c r="R230" s="44"/>
    </row>
    <row r="231" spans="1:18" ht="11.25" customHeight="1" x14ac:dyDescent="0.25">
      <c r="A231" s="98"/>
      <c r="B231" s="98"/>
      <c r="C231" s="98"/>
      <c r="D231" s="98"/>
      <c r="E231" s="98"/>
      <c r="F231" s="98"/>
      <c r="G231" s="98"/>
      <c r="H231" s="97"/>
      <c r="I231" s="97"/>
      <c r="J231" s="97"/>
      <c r="K231" s="97"/>
      <c r="L231" s="97"/>
      <c r="M231" s="97"/>
      <c r="N231" s="44"/>
      <c r="O231" s="44"/>
      <c r="P231" s="44"/>
      <c r="Q231" s="44"/>
      <c r="R231" s="44"/>
    </row>
    <row r="232" spans="1:18" ht="11.25" customHeight="1" x14ac:dyDescent="0.25">
      <c r="A232" s="98"/>
      <c r="B232" s="98"/>
      <c r="C232" s="98"/>
      <c r="D232" s="98"/>
      <c r="E232" s="98"/>
      <c r="F232" s="98"/>
      <c r="G232" s="98"/>
      <c r="H232" s="97"/>
      <c r="I232" s="97"/>
      <c r="J232" s="97"/>
      <c r="K232" s="97"/>
      <c r="L232" s="97"/>
      <c r="M232" s="97"/>
      <c r="N232" s="44"/>
      <c r="O232" s="44"/>
      <c r="P232" s="44"/>
      <c r="Q232" s="44"/>
      <c r="R232" s="44"/>
    </row>
    <row r="233" spans="1:18" ht="11.25" customHeight="1" x14ac:dyDescent="0.25">
      <c r="A233" s="98"/>
      <c r="B233" s="98"/>
      <c r="C233" s="98"/>
      <c r="D233" s="98"/>
      <c r="E233" s="98"/>
      <c r="F233" s="98"/>
      <c r="G233" s="98"/>
      <c r="H233" s="97"/>
      <c r="I233" s="97"/>
      <c r="J233" s="97"/>
      <c r="K233" s="97"/>
      <c r="L233" s="97"/>
      <c r="M233" s="97"/>
      <c r="N233" s="44"/>
      <c r="O233" s="44"/>
      <c r="P233" s="44"/>
      <c r="Q233" s="44"/>
      <c r="R233" s="44"/>
    </row>
    <row r="234" spans="1:18" ht="11.25" customHeight="1" x14ac:dyDescent="0.25">
      <c r="A234" s="98"/>
      <c r="B234" s="98"/>
      <c r="C234" s="98"/>
      <c r="D234" s="98"/>
      <c r="E234" s="98"/>
      <c r="F234" s="98"/>
      <c r="G234" s="98"/>
      <c r="H234" s="97"/>
      <c r="I234" s="97"/>
      <c r="J234" s="97"/>
      <c r="K234" s="97"/>
      <c r="L234" s="97"/>
      <c r="M234" s="97"/>
      <c r="N234" s="44"/>
      <c r="O234" s="44"/>
      <c r="P234" s="44"/>
      <c r="Q234" s="44"/>
      <c r="R234" s="44"/>
    </row>
    <row r="235" spans="1:18" ht="11.25" customHeight="1" x14ac:dyDescent="0.25">
      <c r="A235" s="98"/>
      <c r="B235" s="98"/>
      <c r="C235" s="98"/>
      <c r="D235" s="98"/>
      <c r="E235" s="98"/>
      <c r="F235" s="98"/>
      <c r="G235" s="98"/>
      <c r="H235" s="97"/>
      <c r="I235" s="97"/>
      <c r="J235" s="97"/>
      <c r="K235" s="97"/>
      <c r="L235" s="97"/>
      <c r="M235" s="97"/>
      <c r="N235" s="44"/>
      <c r="O235" s="44"/>
      <c r="P235" s="44"/>
      <c r="Q235" s="44"/>
      <c r="R235" s="44"/>
    </row>
    <row r="236" spans="1:18" ht="11.25" customHeight="1" x14ac:dyDescent="0.25">
      <c r="A236" s="98"/>
      <c r="B236" s="98"/>
      <c r="C236" s="98"/>
      <c r="D236" s="98"/>
      <c r="E236" s="98"/>
      <c r="F236" s="98"/>
      <c r="G236" s="98"/>
      <c r="H236" s="97"/>
      <c r="I236" s="97"/>
      <c r="J236" s="97"/>
      <c r="K236" s="97"/>
      <c r="L236" s="97"/>
      <c r="M236" s="97"/>
      <c r="N236" s="44"/>
      <c r="O236" s="44"/>
      <c r="P236" s="44"/>
      <c r="Q236" s="44"/>
      <c r="R236" s="44"/>
    </row>
    <row r="237" spans="1:18" ht="11.25" customHeight="1" x14ac:dyDescent="0.25">
      <c r="A237" s="98"/>
      <c r="B237" s="98"/>
      <c r="C237" s="98"/>
      <c r="D237" s="98"/>
      <c r="E237" s="98"/>
      <c r="F237" s="98"/>
      <c r="G237" s="98"/>
      <c r="H237" s="97"/>
      <c r="I237" s="97"/>
      <c r="J237" s="97"/>
      <c r="K237" s="97"/>
      <c r="L237" s="97"/>
      <c r="M237" s="97"/>
      <c r="N237" s="44"/>
      <c r="O237" s="44"/>
      <c r="P237" s="44"/>
      <c r="Q237" s="44"/>
      <c r="R237" s="44"/>
    </row>
    <row r="238" spans="1:18" ht="11.25" customHeight="1" x14ac:dyDescent="0.25">
      <c r="A238" s="98"/>
      <c r="B238" s="98"/>
      <c r="C238" s="98"/>
      <c r="D238" s="98"/>
      <c r="E238" s="98"/>
      <c r="F238" s="98"/>
      <c r="G238" s="98"/>
      <c r="H238" s="97"/>
      <c r="I238" s="97"/>
      <c r="J238" s="97"/>
      <c r="K238" s="97"/>
      <c r="L238" s="97"/>
      <c r="M238" s="97"/>
      <c r="N238" s="44"/>
      <c r="O238" s="44"/>
      <c r="P238" s="44"/>
      <c r="Q238" s="44"/>
      <c r="R238" s="44"/>
    </row>
    <row r="239" spans="1:18" ht="11.25" customHeight="1" x14ac:dyDescent="0.25">
      <c r="A239" s="98"/>
      <c r="B239" s="98"/>
      <c r="C239" s="98"/>
      <c r="D239" s="98"/>
      <c r="E239" s="98"/>
      <c r="F239" s="98"/>
      <c r="G239" s="98"/>
      <c r="H239" s="97"/>
      <c r="I239" s="97"/>
      <c r="J239" s="97"/>
      <c r="K239" s="97"/>
      <c r="L239" s="97"/>
      <c r="M239" s="97"/>
      <c r="N239" s="44"/>
      <c r="O239" s="44"/>
      <c r="P239" s="44"/>
      <c r="Q239" s="44"/>
      <c r="R239" s="44"/>
    </row>
    <row r="240" spans="1:18" ht="11.25" customHeight="1" x14ac:dyDescent="0.25">
      <c r="A240" s="98"/>
      <c r="B240" s="98"/>
      <c r="C240" s="98"/>
      <c r="D240" s="98"/>
      <c r="E240" s="98"/>
      <c r="F240" s="98"/>
      <c r="G240" s="98"/>
      <c r="H240" s="97"/>
      <c r="I240" s="97"/>
      <c r="J240" s="97"/>
      <c r="K240" s="97"/>
      <c r="L240" s="97"/>
      <c r="M240" s="97"/>
      <c r="N240" s="44"/>
      <c r="O240" s="44"/>
      <c r="P240" s="44"/>
      <c r="Q240" s="44"/>
      <c r="R240" s="44"/>
    </row>
    <row r="241" spans="1:18" ht="11.25" customHeight="1" x14ac:dyDescent="0.25">
      <c r="A241" s="98"/>
      <c r="B241" s="98"/>
      <c r="C241" s="98"/>
      <c r="D241" s="98"/>
      <c r="E241" s="98"/>
      <c r="F241" s="98"/>
      <c r="G241" s="98"/>
      <c r="H241" s="97"/>
      <c r="I241" s="97"/>
      <c r="J241" s="97"/>
      <c r="K241" s="97"/>
      <c r="L241" s="97"/>
      <c r="M241" s="97"/>
      <c r="N241" s="44"/>
      <c r="O241" s="44"/>
      <c r="P241" s="44"/>
      <c r="Q241" s="44"/>
      <c r="R241" s="44"/>
    </row>
    <row r="242" spans="1:18" ht="11.25" customHeight="1" x14ac:dyDescent="0.25">
      <c r="A242" s="98"/>
      <c r="B242" s="98"/>
      <c r="C242" s="98"/>
      <c r="D242" s="98"/>
      <c r="E242" s="98"/>
      <c r="F242" s="98"/>
      <c r="G242" s="98"/>
      <c r="H242" s="97"/>
      <c r="I242" s="97"/>
      <c r="J242" s="97"/>
      <c r="K242" s="97"/>
      <c r="L242" s="97"/>
      <c r="M242" s="97"/>
      <c r="N242" s="44"/>
      <c r="O242" s="44"/>
      <c r="P242" s="44"/>
      <c r="Q242" s="44"/>
      <c r="R242" s="44"/>
    </row>
    <row r="243" spans="1:18" ht="11.25" customHeight="1" x14ac:dyDescent="0.25">
      <c r="A243" s="98"/>
      <c r="B243" s="98"/>
      <c r="C243" s="98"/>
      <c r="D243" s="98"/>
      <c r="E243" s="98"/>
      <c r="F243" s="98"/>
      <c r="G243" s="98"/>
      <c r="H243" s="97"/>
      <c r="I243" s="97"/>
      <c r="J243" s="97"/>
      <c r="K243" s="97"/>
      <c r="L243" s="97"/>
      <c r="M243" s="97"/>
      <c r="N243" s="44"/>
      <c r="O243" s="44"/>
      <c r="P243" s="44"/>
      <c r="Q243" s="44"/>
      <c r="R243" s="44"/>
    </row>
    <row r="244" spans="1:18" ht="11.25" customHeight="1" x14ac:dyDescent="0.25">
      <c r="A244" s="47"/>
      <c r="B244" s="47"/>
      <c r="C244" s="47"/>
      <c r="D244" s="47"/>
      <c r="E244" s="47"/>
      <c r="F244" s="47"/>
      <c r="G244" s="47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</row>
    <row r="245" spans="1:18" ht="11.25" customHeight="1" x14ac:dyDescent="0.25">
      <c r="A245" s="47"/>
      <c r="B245" s="47"/>
      <c r="C245" s="47"/>
      <c r="D245" s="47"/>
      <c r="E245" s="47"/>
      <c r="F245" s="47"/>
      <c r="G245" s="47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</row>
    <row r="246" spans="1:18" ht="11.25" customHeight="1" x14ac:dyDescent="0.25">
      <c r="A246" s="47"/>
      <c r="B246" s="47"/>
      <c r="C246" s="47"/>
      <c r="D246" s="47"/>
      <c r="E246" s="47"/>
      <c r="F246" s="47"/>
      <c r="G246" s="47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</row>
    <row r="247" spans="1:18" ht="11.25" customHeight="1" x14ac:dyDescent="0.25">
      <c r="A247" s="47"/>
      <c r="B247" s="47"/>
      <c r="C247" s="47"/>
      <c r="D247" s="47"/>
      <c r="E247" s="47"/>
      <c r="F247" s="47"/>
      <c r="G247" s="47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</row>
    <row r="248" spans="1:18" ht="11.25" customHeight="1" x14ac:dyDescent="0.25">
      <c r="A248" s="47"/>
      <c r="B248" s="47"/>
      <c r="C248" s="47"/>
      <c r="D248" s="47"/>
      <c r="E248" s="47"/>
      <c r="F248" s="47"/>
      <c r="G248" s="47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</row>
    <row r="249" spans="1:18" ht="11.25" customHeight="1" x14ac:dyDescent="0.25">
      <c r="A249" s="47"/>
      <c r="B249" s="47"/>
      <c r="C249" s="47"/>
      <c r="D249" s="47"/>
      <c r="E249" s="47"/>
      <c r="F249" s="47"/>
      <c r="G249" s="47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</row>
    <row r="250" spans="1:18" ht="11.25" customHeight="1" x14ac:dyDescent="0.25">
      <c r="A250" s="47"/>
      <c r="B250" s="47"/>
      <c r="C250" s="47"/>
      <c r="D250" s="47"/>
      <c r="E250" s="47"/>
      <c r="F250" s="47"/>
      <c r="G250" s="47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</row>
    <row r="251" spans="1:18" ht="11.25" customHeight="1" x14ac:dyDescent="0.25">
      <c r="A251" s="47"/>
      <c r="B251" s="47"/>
      <c r="C251" s="47"/>
      <c r="D251" s="47"/>
      <c r="E251" s="47"/>
      <c r="F251" s="47"/>
      <c r="G251" s="47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</row>
    <row r="252" spans="1:18" ht="11.25" customHeight="1" x14ac:dyDescent="0.25">
      <c r="A252" s="47"/>
      <c r="B252" s="47"/>
      <c r="C252" s="47"/>
      <c r="D252" s="47"/>
      <c r="E252" s="47"/>
      <c r="F252" s="47"/>
      <c r="G252" s="47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</row>
    <row r="253" spans="1:18" ht="11.25" customHeight="1" x14ac:dyDescent="0.25">
      <c r="A253" s="47"/>
      <c r="B253" s="47"/>
      <c r="C253" s="47"/>
      <c r="D253" s="47"/>
      <c r="E253" s="47"/>
      <c r="F253" s="47"/>
      <c r="G253" s="47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</row>
    <row r="254" spans="1:18" ht="11.25" customHeight="1" x14ac:dyDescent="0.25">
      <c r="A254" s="47"/>
      <c r="B254" s="47"/>
      <c r="C254" s="47"/>
      <c r="D254" s="47"/>
      <c r="E254" s="47"/>
      <c r="F254" s="47"/>
      <c r="G254" s="47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</row>
    <row r="255" spans="1:18" ht="11.25" customHeight="1" x14ac:dyDescent="0.25">
      <c r="A255" s="47"/>
      <c r="B255" s="47"/>
      <c r="C255" s="47"/>
      <c r="D255" s="47"/>
      <c r="E255" s="47"/>
      <c r="F255" s="47"/>
      <c r="G255" s="47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</row>
    <row r="256" spans="1:18" ht="11.25" customHeight="1" x14ac:dyDescent="0.25">
      <c r="A256" s="47"/>
      <c r="B256" s="47"/>
      <c r="C256" s="47"/>
      <c r="D256" s="47"/>
      <c r="E256" s="47"/>
      <c r="F256" s="47"/>
      <c r="G256" s="47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</row>
    <row r="257" spans="1:18" ht="11.25" customHeight="1" x14ac:dyDescent="0.25">
      <c r="A257" s="47"/>
      <c r="B257" s="47"/>
      <c r="C257" s="47"/>
      <c r="D257" s="47"/>
      <c r="E257" s="47"/>
      <c r="F257" s="47"/>
      <c r="G257" s="47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</row>
    <row r="258" spans="1:18" ht="11.25" customHeight="1" x14ac:dyDescent="0.25">
      <c r="A258" s="47"/>
      <c r="B258" s="47"/>
      <c r="C258" s="47"/>
      <c r="D258" s="47"/>
      <c r="E258" s="47"/>
      <c r="F258" s="47"/>
      <c r="G258" s="47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</row>
    <row r="259" spans="1:18" ht="11.25" customHeight="1" x14ac:dyDescent="0.25">
      <c r="A259" s="47"/>
      <c r="B259" s="47"/>
      <c r="C259" s="47"/>
      <c r="D259" s="47"/>
      <c r="E259" s="47"/>
      <c r="F259" s="47"/>
      <c r="G259" s="47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</row>
    <row r="260" spans="1:18" ht="11.25" customHeight="1" x14ac:dyDescent="0.25">
      <c r="A260" s="47"/>
      <c r="B260" s="47"/>
      <c r="C260" s="47"/>
      <c r="D260" s="47"/>
      <c r="E260" s="47"/>
      <c r="F260" s="47"/>
      <c r="G260" s="47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</row>
    <row r="261" spans="1:18" ht="11.25" customHeight="1" x14ac:dyDescent="0.25">
      <c r="A261" s="47"/>
      <c r="B261" s="47"/>
      <c r="C261" s="47"/>
      <c r="D261" s="47"/>
      <c r="E261" s="47"/>
      <c r="F261" s="47"/>
      <c r="G261" s="47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</row>
    <row r="262" spans="1:18" ht="11.25" customHeight="1" x14ac:dyDescent="0.25">
      <c r="A262" s="47"/>
      <c r="B262" s="47"/>
      <c r="C262" s="47"/>
      <c r="D262" s="47"/>
      <c r="E262" s="47"/>
      <c r="F262" s="47"/>
      <c r="G262" s="47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</row>
    <row r="263" spans="1:18" ht="11.25" customHeight="1" x14ac:dyDescent="0.25">
      <c r="A263" s="47"/>
      <c r="B263" s="47"/>
      <c r="C263" s="47"/>
      <c r="D263" s="47"/>
      <c r="E263" s="47"/>
      <c r="F263" s="47"/>
      <c r="G263" s="47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</row>
    <row r="264" spans="1:18" ht="11.25" customHeight="1" x14ac:dyDescent="0.25">
      <c r="A264" s="47"/>
      <c r="B264" s="47"/>
      <c r="C264" s="47"/>
      <c r="D264" s="47"/>
      <c r="E264" s="47"/>
      <c r="F264" s="47"/>
      <c r="G264" s="47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</row>
    <row r="265" spans="1:18" ht="11.25" customHeight="1" x14ac:dyDescent="0.25">
      <c r="A265" s="47"/>
      <c r="B265" s="47"/>
      <c r="C265" s="47"/>
      <c r="D265" s="47"/>
      <c r="E265" s="47"/>
      <c r="F265" s="47"/>
      <c r="G265" s="47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</row>
    <row r="266" spans="1:18" ht="11.25" customHeight="1" x14ac:dyDescent="0.25">
      <c r="A266" s="47"/>
      <c r="B266" s="47"/>
      <c r="C266" s="47"/>
      <c r="D266" s="47"/>
      <c r="E266" s="47"/>
      <c r="F266" s="47"/>
      <c r="G266" s="47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</row>
    <row r="267" spans="1:18" ht="11.25" customHeight="1" x14ac:dyDescent="0.25">
      <c r="A267" s="47"/>
      <c r="B267" s="47"/>
      <c r="C267" s="47"/>
      <c r="D267" s="47"/>
      <c r="E267" s="47"/>
      <c r="F267" s="47"/>
      <c r="G267" s="47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</row>
    <row r="268" spans="1:18" ht="11.25" customHeight="1" x14ac:dyDescent="0.25">
      <c r="A268" s="47"/>
      <c r="B268" s="47"/>
      <c r="C268" s="47"/>
      <c r="D268" s="47"/>
      <c r="E268" s="47"/>
      <c r="F268" s="47"/>
      <c r="G268" s="47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</row>
    <row r="269" spans="1:18" ht="11.25" customHeight="1" x14ac:dyDescent="0.25">
      <c r="A269" s="47"/>
      <c r="B269" s="47"/>
      <c r="C269" s="47"/>
      <c r="D269" s="47"/>
      <c r="E269" s="47"/>
      <c r="F269" s="47"/>
      <c r="G269" s="47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</row>
    <row r="270" spans="1:18" ht="11.25" customHeight="1" x14ac:dyDescent="0.25">
      <c r="A270" s="47"/>
      <c r="B270" s="47"/>
      <c r="C270" s="47"/>
      <c r="D270" s="47"/>
      <c r="E270" s="47"/>
      <c r="F270" s="47"/>
      <c r="G270" s="47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</row>
    <row r="271" spans="1:18" ht="11.25" customHeight="1" x14ac:dyDescent="0.25">
      <c r="A271" s="47"/>
      <c r="B271" s="47"/>
      <c r="C271" s="47"/>
      <c r="D271" s="47"/>
      <c r="E271" s="47"/>
      <c r="F271" s="47"/>
      <c r="G271" s="47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</row>
    <row r="272" spans="1:18" ht="11.25" customHeight="1" x14ac:dyDescent="0.25">
      <c r="A272" s="47"/>
      <c r="B272" s="47"/>
      <c r="C272" s="47"/>
      <c r="D272" s="47"/>
      <c r="E272" s="47"/>
      <c r="F272" s="47"/>
      <c r="G272" s="47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</row>
    <row r="273" spans="1:18" ht="11.25" customHeight="1" x14ac:dyDescent="0.25">
      <c r="A273" s="47"/>
      <c r="B273" s="47"/>
      <c r="C273" s="47"/>
      <c r="D273" s="47"/>
      <c r="E273" s="47"/>
      <c r="F273" s="47"/>
      <c r="G273" s="47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</row>
    <row r="274" spans="1:18" ht="11.25" customHeight="1" x14ac:dyDescent="0.25">
      <c r="A274" s="47"/>
      <c r="B274" s="47"/>
      <c r="C274" s="47"/>
      <c r="D274" s="47"/>
      <c r="E274" s="47"/>
      <c r="F274" s="47"/>
      <c r="G274" s="47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</row>
    <row r="275" spans="1:18" ht="11.25" customHeight="1" x14ac:dyDescent="0.25">
      <c r="A275" s="47"/>
      <c r="B275" s="47"/>
      <c r="C275" s="47"/>
      <c r="D275" s="47"/>
      <c r="E275" s="47"/>
      <c r="F275" s="47"/>
      <c r="G275" s="47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</row>
    <row r="276" spans="1:18" ht="11.25" customHeight="1" x14ac:dyDescent="0.25">
      <c r="A276" s="47"/>
      <c r="B276" s="47"/>
      <c r="C276" s="47"/>
      <c r="D276" s="47"/>
      <c r="E276" s="47"/>
      <c r="F276" s="47"/>
      <c r="G276" s="47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</row>
    <row r="277" spans="1:18" ht="11.25" customHeight="1" x14ac:dyDescent="0.25">
      <c r="A277" s="47"/>
      <c r="B277" s="47"/>
      <c r="C277" s="47"/>
      <c r="D277" s="47"/>
      <c r="E277" s="47"/>
      <c r="F277" s="47"/>
      <c r="G277" s="47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</row>
    <row r="278" spans="1:18" ht="11.25" customHeight="1" x14ac:dyDescent="0.25">
      <c r="A278" s="47"/>
      <c r="B278" s="47"/>
      <c r="C278" s="47"/>
      <c r="D278" s="47"/>
      <c r="E278" s="47"/>
      <c r="F278" s="47"/>
      <c r="G278" s="47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</row>
    <row r="279" spans="1:18" ht="11.25" customHeight="1" x14ac:dyDescent="0.25">
      <c r="A279" s="47"/>
      <c r="B279" s="47"/>
      <c r="C279" s="47"/>
      <c r="D279" s="47"/>
      <c r="E279" s="47"/>
      <c r="F279" s="47"/>
      <c r="G279" s="47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</row>
    <row r="280" spans="1:18" ht="11.25" customHeight="1" x14ac:dyDescent="0.25">
      <c r="A280" s="47"/>
      <c r="B280" s="47"/>
      <c r="C280" s="47"/>
      <c r="D280" s="47"/>
      <c r="E280" s="47"/>
      <c r="F280" s="47"/>
      <c r="G280" s="47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</row>
    <row r="281" spans="1:18" ht="11.25" customHeight="1" x14ac:dyDescent="0.25">
      <c r="A281" s="47"/>
      <c r="B281" s="47"/>
      <c r="C281" s="47"/>
      <c r="D281" s="47"/>
      <c r="E281" s="47"/>
      <c r="F281" s="47"/>
      <c r="G281" s="47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</row>
    <row r="282" spans="1:18" ht="11.25" customHeight="1" x14ac:dyDescent="0.25">
      <c r="A282" s="47"/>
      <c r="B282" s="47"/>
      <c r="C282" s="47"/>
      <c r="D282" s="47"/>
      <c r="E282" s="47"/>
      <c r="F282" s="47"/>
      <c r="G282" s="47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</row>
    <row r="283" spans="1:18" ht="11.25" customHeight="1" x14ac:dyDescent="0.25">
      <c r="A283" s="47"/>
      <c r="B283" s="47"/>
      <c r="C283" s="47"/>
      <c r="D283" s="47"/>
      <c r="E283" s="47"/>
      <c r="F283" s="47"/>
      <c r="G283" s="47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</row>
    <row r="284" spans="1:18" ht="11.25" customHeight="1" x14ac:dyDescent="0.25">
      <c r="A284" s="47"/>
      <c r="B284" s="47"/>
      <c r="C284" s="47"/>
      <c r="D284" s="47"/>
      <c r="E284" s="47"/>
      <c r="F284" s="47"/>
      <c r="G284" s="47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</row>
    <row r="285" spans="1:18" ht="11.25" customHeight="1" x14ac:dyDescent="0.25">
      <c r="A285" s="47"/>
      <c r="B285" s="47"/>
      <c r="C285" s="47"/>
      <c r="D285" s="47"/>
      <c r="E285" s="47"/>
      <c r="F285" s="47"/>
      <c r="G285" s="47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</row>
    <row r="286" spans="1:18" ht="11.25" customHeight="1" x14ac:dyDescent="0.25">
      <c r="A286" s="47"/>
      <c r="B286" s="47"/>
      <c r="C286" s="47"/>
      <c r="D286" s="47"/>
      <c r="E286" s="47"/>
      <c r="F286" s="47"/>
      <c r="G286" s="47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</row>
    <row r="287" spans="1:18" ht="11.25" customHeight="1" x14ac:dyDescent="0.25">
      <c r="A287" s="47"/>
      <c r="B287" s="47"/>
      <c r="C287" s="47"/>
      <c r="D287" s="47"/>
      <c r="E287" s="47"/>
      <c r="F287" s="47"/>
      <c r="G287" s="47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</row>
    <row r="288" spans="1:18" ht="11.25" customHeight="1" x14ac:dyDescent="0.25">
      <c r="A288" s="47"/>
      <c r="B288" s="47"/>
      <c r="C288" s="47"/>
      <c r="D288" s="47"/>
      <c r="E288" s="47"/>
      <c r="F288" s="47"/>
      <c r="G288" s="47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</row>
    <row r="289" spans="1:18" ht="11.25" customHeight="1" x14ac:dyDescent="0.25">
      <c r="A289" s="47"/>
      <c r="B289" s="47"/>
      <c r="C289" s="47"/>
      <c r="D289" s="47"/>
      <c r="E289" s="47"/>
      <c r="F289" s="47"/>
      <c r="G289" s="47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</row>
    <row r="290" spans="1:18" ht="11.25" customHeight="1" x14ac:dyDescent="0.25">
      <c r="A290" s="47"/>
      <c r="B290" s="47"/>
      <c r="C290" s="47"/>
      <c r="D290" s="47"/>
      <c r="E290" s="47"/>
      <c r="F290" s="47"/>
      <c r="G290" s="47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</row>
    <row r="291" spans="1:18" ht="11.25" customHeight="1" x14ac:dyDescent="0.25">
      <c r="A291" s="47"/>
      <c r="B291" s="47"/>
      <c r="C291" s="47"/>
      <c r="D291" s="47"/>
      <c r="E291" s="47"/>
      <c r="F291" s="47"/>
      <c r="G291" s="47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</row>
    <row r="292" spans="1:18" ht="11.25" customHeight="1" x14ac:dyDescent="0.25">
      <c r="A292" s="47"/>
      <c r="B292" s="47"/>
      <c r="C292" s="47"/>
      <c r="D292" s="47"/>
      <c r="E292" s="47"/>
      <c r="F292" s="47"/>
      <c r="G292" s="47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</row>
    <row r="293" spans="1:18" ht="11.25" customHeight="1" x14ac:dyDescent="0.25">
      <c r="A293" s="47"/>
      <c r="B293" s="47"/>
      <c r="C293" s="47"/>
      <c r="D293" s="47"/>
      <c r="E293" s="47"/>
      <c r="F293" s="47"/>
      <c r="G293" s="47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</row>
    <row r="294" spans="1:18" ht="11.25" customHeight="1" x14ac:dyDescent="0.25">
      <c r="A294" s="47"/>
      <c r="B294" s="47"/>
      <c r="C294" s="47"/>
      <c r="D294" s="47"/>
      <c r="E294" s="47"/>
      <c r="F294" s="47"/>
      <c r="G294" s="47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</row>
    <row r="295" spans="1:18" ht="11.25" customHeight="1" x14ac:dyDescent="0.25">
      <c r="A295" s="47"/>
      <c r="B295" s="47"/>
      <c r="C295" s="47"/>
      <c r="D295" s="47"/>
      <c r="E295" s="47"/>
      <c r="F295" s="47"/>
      <c r="G295" s="47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</row>
    <row r="296" spans="1:18" ht="11.25" customHeight="1" x14ac:dyDescent="0.25">
      <c r="A296" s="47"/>
      <c r="B296" s="47"/>
      <c r="C296" s="47"/>
      <c r="D296" s="47"/>
      <c r="E296" s="47"/>
      <c r="F296" s="47"/>
      <c r="G296" s="47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</row>
    <row r="297" spans="1:18" ht="11.25" customHeight="1" x14ac:dyDescent="0.25">
      <c r="A297" s="47"/>
      <c r="B297" s="47"/>
      <c r="C297" s="47"/>
      <c r="D297" s="47"/>
      <c r="E297" s="47"/>
      <c r="F297" s="47"/>
      <c r="G297" s="47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</row>
    <row r="298" spans="1:18" ht="11.25" customHeight="1" x14ac:dyDescent="0.25">
      <c r="A298" s="47"/>
      <c r="B298" s="47"/>
      <c r="C298" s="47"/>
      <c r="D298" s="47"/>
      <c r="E298" s="47"/>
      <c r="F298" s="47"/>
      <c r="G298" s="47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</row>
    <row r="299" spans="1:18" ht="11.25" customHeight="1" x14ac:dyDescent="0.25">
      <c r="A299" s="47"/>
      <c r="B299" s="47"/>
      <c r="C299" s="47"/>
      <c r="D299" s="47"/>
      <c r="E299" s="47"/>
      <c r="F299" s="47"/>
      <c r="G299" s="47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</row>
    <row r="300" spans="1:18" ht="11.25" customHeight="1" x14ac:dyDescent="0.25">
      <c r="A300" s="47"/>
      <c r="B300" s="47"/>
      <c r="C300" s="47"/>
      <c r="D300" s="47"/>
      <c r="E300" s="47"/>
      <c r="F300" s="47"/>
      <c r="G300" s="47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</row>
    <row r="301" spans="1:18" ht="11.25" customHeight="1" x14ac:dyDescent="0.25">
      <c r="A301" s="47"/>
      <c r="B301" s="47"/>
      <c r="C301" s="47"/>
      <c r="D301" s="47"/>
      <c r="E301" s="47"/>
      <c r="F301" s="47"/>
      <c r="G301" s="47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</row>
    <row r="302" spans="1:18" ht="11.25" customHeight="1" x14ac:dyDescent="0.25">
      <c r="A302" s="47"/>
      <c r="B302" s="47"/>
      <c r="C302" s="47"/>
      <c r="D302" s="47"/>
      <c r="E302" s="47"/>
      <c r="F302" s="47"/>
      <c r="G302" s="47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</row>
    <row r="303" spans="1:18" ht="11.25" customHeight="1" x14ac:dyDescent="0.25">
      <c r="A303" s="47"/>
      <c r="B303" s="47"/>
      <c r="C303" s="47"/>
      <c r="D303" s="47"/>
      <c r="E303" s="47"/>
      <c r="F303" s="47"/>
      <c r="G303" s="47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</row>
    <row r="304" spans="1:18" ht="11.25" customHeight="1" x14ac:dyDescent="0.25">
      <c r="A304" s="47"/>
      <c r="B304" s="47"/>
      <c r="C304" s="47"/>
      <c r="D304" s="47"/>
      <c r="E304" s="47"/>
      <c r="F304" s="47"/>
      <c r="G304" s="47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</row>
    <row r="305" spans="1:18" ht="11.25" customHeight="1" x14ac:dyDescent="0.25">
      <c r="A305" s="47"/>
      <c r="B305" s="47"/>
      <c r="C305" s="47"/>
      <c r="D305" s="47"/>
      <c r="E305" s="47"/>
      <c r="F305" s="47"/>
      <c r="G305" s="47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</row>
    <row r="306" spans="1:18" ht="11.25" customHeight="1" x14ac:dyDescent="0.25">
      <c r="A306" s="47"/>
      <c r="B306" s="47"/>
      <c r="C306" s="47"/>
      <c r="D306" s="47"/>
      <c r="E306" s="47"/>
      <c r="F306" s="47"/>
      <c r="G306" s="47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</row>
    <row r="307" spans="1:18" ht="11.25" customHeight="1" x14ac:dyDescent="0.25">
      <c r="A307" s="47"/>
      <c r="B307" s="47"/>
      <c r="C307" s="47"/>
      <c r="D307" s="47"/>
      <c r="E307" s="47"/>
      <c r="F307" s="47"/>
      <c r="G307" s="47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</row>
    <row r="308" spans="1:18" ht="11.25" customHeight="1" x14ac:dyDescent="0.25">
      <c r="A308" s="47"/>
      <c r="B308" s="47"/>
      <c r="C308" s="47"/>
      <c r="D308" s="47"/>
      <c r="E308" s="47"/>
      <c r="F308" s="47"/>
      <c r="G308" s="47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</row>
    <row r="309" spans="1:18" ht="11.25" customHeight="1" x14ac:dyDescent="0.25">
      <c r="A309" s="47"/>
      <c r="B309" s="47"/>
      <c r="C309" s="47"/>
      <c r="D309" s="47"/>
      <c r="E309" s="47"/>
      <c r="F309" s="47"/>
      <c r="G309" s="47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</row>
    <row r="310" spans="1:18" ht="11.25" customHeight="1" x14ac:dyDescent="0.25">
      <c r="A310" s="47"/>
      <c r="B310" s="47"/>
      <c r="C310" s="47"/>
      <c r="D310" s="47"/>
      <c r="E310" s="47"/>
      <c r="F310" s="47"/>
      <c r="G310" s="47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</row>
    <row r="311" spans="1:18" ht="11.25" customHeight="1" x14ac:dyDescent="0.25">
      <c r="A311" s="47"/>
      <c r="B311" s="47"/>
      <c r="C311" s="47"/>
      <c r="D311" s="47"/>
      <c r="E311" s="47"/>
      <c r="F311" s="47"/>
      <c r="G311" s="47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</row>
    <row r="312" spans="1:18" ht="11.25" customHeight="1" x14ac:dyDescent="0.25">
      <c r="A312" s="47"/>
      <c r="B312" s="47"/>
      <c r="C312" s="47"/>
      <c r="D312" s="47"/>
      <c r="E312" s="47"/>
      <c r="F312" s="47"/>
      <c r="G312" s="47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</row>
    <row r="313" spans="1:18" ht="11.25" customHeight="1" x14ac:dyDescent="0.25">
      <c r="A313" s="47"/>
      <c r="B313" s="47"/>
      <c r="C313" s="47"/>
      <c r="D313" s="47"/>
      <c r="E313" s="47"/>
      <c r="F313" s="47"/>
      <c r="G313" s="47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</row>
    <row r="314" spans="1:18" ht="11.25" customHeight="1" x14ac:dyDescent="0.25">
      <c r="A314" s="47"/>
      <c r="B314" s="47"/>
      <c r="C314" s="47"/>
      <c r="D314" s="47"/>
      <c r="E314" s="47"/>
      <c r="F314" s="47"/>
      <c r="G314" s="47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</row>
    <row r="315" spans="1:18" ht="11.25" customHeight="1" x14ac:dyDescent="0.25">
      <c r="A315" s="47"/>
      <c r="B315" s="47"/>
      <c r="C315" s="47"/>
      <c r="D315" s="47"/>
      <c r="E315" s="47"/>
      <c r="F315" s="47"/>
      <c r="G315" s="47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</row>
    <row r="316" spans="1:18" ht="11.25" customHeight="1" x14ac:dyDescent="0.25">
      <c r="A316" s="47"/>
      <c r="B316" s="47"/>
      <c r="C316" s="47"/>
      <c r="D316" s="47"/>
      <c r="E316" s="47"/>
      <c r="F316" s="47"/>
      <c r="G316" s="47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</row>
    <row r="317" spans="1:18" ht="11.25" customHeight="1" x14ac:dyDescent="0.25">
      <c r="A317" s="47"/>
      <c r="B317" s="47"/>
      <c r="C317" s="47"/>
      <c r="D317" s="47"/>
      <c r="E317" s="47"/>
      <c r="F317" s="47"/>
      <c r="G317" s="47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</row>
    <row r="318" spans="1:18" ht="11.25" customHeight="1" x14ac:dyDescent="0.25">
      <c r="A318" s="47"/>
      <c r="B318" s="47"/>
      <c r="C318" s="47"/>
      <c r="D318" s="47"/>
      <c r="E318" s="47"/>
      <c r="F318" s="47"/>
      <c r="G318" s="47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</row>
    <row r="319" spans="1:18" ht="11.25" customHeight="1" x14ac:dyDescent="0.25">
      <c r="A319" s="47"/>
      <c r="B319" s="47"/>
      <c r="C319" s="47"/>
      <c r="D319" s="47"/>
      <c r="E319" s="47"/>
      <c r="F319" s="47"/>
      <c r="G319" s="47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</row>
    <row r="320" spans="1:18" ht="11.25" customHeight="1" x14ac:dyDescent="0.25">
      <c r="A320" s="47"/>
      <c r="B320" s="47"/>
      <c r="C320" s="47"/>
      <c r="D320" s="47"/>
      <c r="E320" s="47"/>
      <c r="F320" s="47"/>
      <c r="G320" s="47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</row>
    <row r="321" spans="1:18" ht="11.25" customHeight="1" x14ac:dyDescent="0.25">
      <c r="A321" s="47"/>
      <c r="B321" s="47"/>
      <c r="C321" s="47"/>
      <c r="D321" s="47"/>
      <c r="E321" s="47"/>
      <c r="F321" s="47"/>
      <c r="G321" s="47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</row>
    <row r="322" spans="1:18" ht="11.25" customHeight="1" x14ac:dyDescent="0.25">
      <c r="A322" s="47"/>
      <c r="B322" s="47"/>
      <c r="C322" s="47"/>
      <c r="D322" s="47"/>
      <c r="E322" s="47"/>
      <c r="F322" s="47"/>
      <c r="G322" s="47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</row>
    <row r="323" spans="1:18" ht="11.25" customHeight="1" x14ac:dyDescent="0.25">
      <c r="A323" s="47"/>
      <c r="B323" s="47"/>
      <c r="C323" s="47"/>
      <c r="D323" s="47"/>
      <c r="E323" s="47"/>
      <c r="F323" s="47"/>
      <c r="G323" s="47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</row>
    <row r="324" spans="1:18" ht="11.25" customHeight="1" x14ac:dyDescent="0.25">
      <c r="A324" s="47"/>
      <c r="B324" s="47"/>
      <c r="C324" s="47"/>
      <c r="D324" s="47"/>
      <c r="E324" s="47"/>
      <c r="F324" s="47"/>
      <c r="G324" s="47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</row>
    <row r="325" spans="1:18" ht="11.25" customHeight="1" x14ac:dyDescent="0.25">
      <c r="A325" s="47"/>
      <c r="B325" s="47"/>
      <c r="C325" s="47"/>
      <c r="D325" s="47"/>
      <c r="E325" s="47"/>
      <c r="F325" s="47"/>
      <c r="G325" s="47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</row>
    <row r="326" spans="1:18" ht="11.25" customHeight="1" x14ac:dyDescent="0.25">
      <c r="A326" s="47"/>
      <c r="B326" s="47"/>
      <c r="C326" s="47"/>
      <c r="D326" s="47"/>
      <c r="E326" s="47"/>
      <c r="F326" s="47"/>
      <c r="G326" s="47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</row>
    <row r="327" spans="1:18" ht="11.25" customHeight="1" x14ac:dyDescent="0.25">
      <c r="A327" s="47"/>
      <c r="B327" s="47"/>
      <c r="C327" s="47"/>
      <c r="D327" s="47"/>
      <c r="E327" s="47"/>
      <c r="F327" s="47"/>
      <c r="G327" s="47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</row>
    <row r="328" spans="1:18" ht="11.25" customHeight="1" x14ac:dyDescent="0.25">
      <c r="A328" s="47"/>
      <c r="B328" s="47"/>
      <c r="C328" s="47"/>
      <c r="D328" s="47"/>
      <c r="E328" s="47"/>
      <c r="F328" s="47"/>
      <c r="G328" s="47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</row>
    <row r="329" spans="1:18" ht="11.25" customHeight="1" x14ac:dyDescent="0.25">
      <c r="A329" s="47"/>
      <c r="B329" s="47"/>
      <c r="C329" s="47"/>
      <c r="D329" s="47"/>
      <c r="E329" s="47"/>
      <c r="F329" s="47"/>
      <c r="G329" s="47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</row>
    <row r="330" spans="1:18" ht="11.25" customHeight="1" x14ac:dyDescent="0.25">
      <c r="A330" s="47"/>
      <c r="B330" s="47"/>
      <c r="C330" s="47"/>
      <c r="D330" s="47"/>
      <c r="E330" s="47"/>
      <c r="F330" s="47"/>
      <c r="G330" s="47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</row>
    <row r="331" spans="1:18" ht="11.25" customHeight="1" x14ac:dyDescent="0.25">
      <c r="A331" s="47"/>
      <c r="B331" s="47"/>
      <c r="C331" s="47"/>
      <c r="D331" s="47"/>
      <c r="E331" s="47"/>
      <c r="F331" s="47"/>
      <c r="G331" s="47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</row>
    <row r="332" spans="1:18" ht="11.25" customHeight="1" x14ac:dyDescent="0.25">
      <c r="A332" s="47"/>
      <c r="B332" s="47"/>
      <c r="C332" s="47"/>
      <c r="D332" s="47"/>
      <c r="E332" s="47"/>
      <c r="F332" s="47"/>
      <c r="G332" s="47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</row>
    <row r="333" spans="1:18" ht="11.25" customHeight="1" x14ac:dyDescent="0.25">
      <c r="A333" s="47"/>
      <c r="B333" s="47"/>
      <c r="C333" s="47"/>
      <c r="D333" s="47"/>
      <c r="E333" s="47"/>
      <c r="F333" s="47"/>
      <c r="G333" s="47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</row>
    <row r="334" spans="1:18" ht="11.25" customHeight="1" x14ac:dyDescent="0.25">
      <c r="A334" s="47"/>
      <c r="B334" s="47"/>
      <c r="C334" s="47"/>
      <c r="D334" s="47"/>
      <c r="E334" s="47"/>
      <c r="F334" s="47"/>
      <c r="G334" s="47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</row>
    <row r="335" spans="1:18" ht="11.25" customHeight="1" x14ac:dyDescent="0.25">
      <c r="A335" s="47"/>
      <c r="B335" s="47"/>
      <c r="C335" s="47"/>
      <c r="D335" s="47"/>
      <c r="E335" s="47"/>
      <c r="F335" s="47"/>
      <c r="G335" s="47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</row>
    <row r="336" spans="1:18" ht="11.25" customHeight="1" x14ac:dyDescent="0.25">
      <c r="A336" s="47"/>
      <c r="B336" s="47"/>
      <c r="C336" s="47"/>
      <c r="D336" s="47"/>
      <c r="E336" s="47"/>
      <c r="F336" s="47"/>
      <c r="G336" s="47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</row>
    <row r="337" spans="1:18" ht="11.25" customHeight="1" x14ac:dyDescent="0.25">
      <c r="A337" s="47"/>
      <c r="B337" s="47"/>
      <c r="C337" s="47"/>
      <c r="D337" s="47"/>
      <c r="E337" s="47"/>
      <c r="F337" s="47"/>
      <c r="G337" s="47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</row>
    <row r="338" spans="1:18" ht="11.25" customHeight="1" x14ac:dyDescent="0.25">
      <c r="A338" s="47"/>
      <c r="B338" s="47"/>
      <c r="C338" s="47"/>
      <c r="D338" s="47"/>
      <c r="E338" s="47"/>
      <c r="F338" s="47"/>
      <c r="G338" s="47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</row>
    <row r="339" spans="1:18" ht="11.25" customHeight="1" x14ac:dyDescent="0.25">
      <c r="A339" s="47"/>
      <c r="B339" s="47"/>
      <c r="C339" s="47"/>
      <c r="D339" s="47"/>
      <c r="E339" s="47"/>
      <c r="F339" s="47"/>
      <c r="G339" s="47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</row>
    <row r="340" spans="1:18" ht="11.25" customHeight="1" x14ac:dyDescent="0.25">
      <c r="A340" s="47"/>
      <c r="B340" s="47"/>
      <c r="C340" s="47"/>
      <c r="D340" s="47"/>
      <c r="E340" s="47"/>
      <c r="F340" s="47"/>
      <c r="G340" s="47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</row>
    <row r="341" spans="1:18" ht="11.25" customHeight="1" x14ac:dyDescent="0.25">
      <c r="A341" s="47"/>
      <c r="B341" s="47"/>
      <c r="C341" s="47"/>
      <c r="D341" s="47"/>
      <c r="E341" s="47"/>
      <c r="F341" s="47"/>
      <c r="G341" s="47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</row>
    <row r="342" spans="1:18" ht="11.25" customHeight="1" x14ac:dyDescent="0.25">
      <c r="A342" s="47"/>
      <c r="B342" s="47"/>
      <c r="C342" s="47"/>
      <c r="D342" s="47"/>
      <c r="E342" s="47"/>
      <c r="F342" s="47"/>
      <c r="G342" s="47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</row>
    <row r="343" spans="1:18" ht="11.25" customHeight="1" x14ac:dyDescent="0.25">
      <c r="A343" s="47"/>
      <c r="B343" s="47"/>
      <c r="C343" s="47"/>
      <c r="D343" s="47"/>
      <c r="E343" s="47"/>
      <c r="F343" s="47"/>
      <c r="G343" s="47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</row>
    <row r="344" spans="1:18" ht="11.25" customHeight="1" x14ac:dyDescent="0.25">
      <c r="A344" s="47"/>
      <c r="B344" s="47"/>
      <c r="C344" s="47"/>
      <c r="D344" s="47"/>
      <c r="E344" s="47"/>
      <c r="F344" s="47"/>
      <c r="G344" s="47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</row>
    <row r="345" spans="1:18" ht="11.25" customHeight="1" x14ac:dyDescent="0.25">
      <c r="A345" s="47"/>
      <c r="B345" s="47"/>
      <c r="C345" s="47"/>
      <c r="D345" s="47"/>
      <c r="E345" s="47"/>
      <c r="F345" s="47"/>
      <c r="G345" s="47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</row>
    <row r="346" spans="1:18" ht="11.25" customHeight="1" x14ac:dyDescent="0.25">
      <c r="A346" s="47"/>
      <c r="B346" s="47"/>
      <c r="C346" s="47"/>
      <c r="D346" s="47"/>
      <c r="E346" s="47"/>
      <c r="F346" s="47"/>
      <c r="G346" s="47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</row>
    <row r="347" spans="1:18" ht="11.25" customHeight="1" x14ac:dyDescent="0.25">
      <c r="A347" s="47"/>
      <c r="B347" s="47"/>
      <c r="C347" s="47"/>
      <c r="D347" s="47"/>
      <c r="E347" s="47"/>
      <c r="F347" s="47"/>
      <c r="G347" s="47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</row>
    <row r="348" spans="1:18" ht="11.25" customHeight="1" x14ac:dyDescent="0.25">
      <c r="A348" s="47"/>
      <c r="B348" s="47"/>
      <c r="C348" s="47"/>
      <c r="D348" s="47"/>
      <c r="E348" s="47"/>
      <c r="F348" s="47"/>
      <c r="G348" s="47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</row>
    <row r="349" spans="1:18" ht="11.25" customHeight="1" x14ac:dyDescent="0.25">
      <c r="A349" s="47"/>
      <c r="B349" s="47"/>
      <c r="C349" s="47"/>
      <c r="D349" s="47"/>
      <c r="E349" s="47"/>
      <c r="F349" s="47"/>
      <c r="G349" s="47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</row>
    <row r="350" spans="1:18" ht="11.25" customHeight="1" x14ac:dyDescent="0.25">
      <c r="A350" s="47"/>
      <c r="B350" s="47"/>
      <c r="C350" s="47"/>
      <c r="D350" s="47"/>
      <c r="E350" s="47"/>
      <c r="F350" s="47"/>
      <c r="G350" s="47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</row>
    <row r="351" spans="1:18" ht="11.25" customHeight="1" x14ac:dyDescent="0.25">
      <c r="A351" s="47"/>
      <c r="B351" s="47"/>
      <c r="C351" s="47"/>
      <c r="D351" s="47"/>
      <c r="E351" s="47"/>
      <c r="F351" s="47"/>
      <c r="G351" s="47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</row>
    <row r="352" spans="1:18" ht="11.25" customHeight="1" x14ac:dyDescent="0.25">
      <c r="A352" s="47"/>
      <c r="B352" s="47"/>
      <c r="C352" s="47"/>
      <c r="D352" s="47"/>
      <c r="E352" s="47"/>
      <c r="F352" s="47"/>
      <c r="G352" s="47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</row>
    <row r="353" spans="1:18" ht="11.25" customHeight="1" x14ac:dyDescent="0.25">
      <c r="A353" s="47"/>
      <c r="B353" s="47"/>
      <c r="C353" s="47"/>
      <c r="D353" s="47"/>
      <c r="E353" s="47"/>
      <c r="F353" s="47"/>
      <c r="G353" s="47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</row>
    <row r="354" spans="1:18" ht="11.25" customHeight="1" x14ac:dyDescent="0.25">
      <c r="A354" s="47"/>
      <c r="B354" s="47"/>
      <c r="C354" s="47"/>
      <c r="D354" s="47"/>
      <c r="E354" s="47"/>
      <c r="F354" s="47"/>
      <c r="G354" s="47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</row>
    <row r="355" spans="1:18" ht="11.25" customHeight="1" x14ac:dyDescent="0.25">
      <c r="A355" s="47"/>
      <c r="B355" s="47"/>
      <c r="C355" s="47"/>
      <c r="D355" s="47"/>
      <c r="E355" s="47"/>
      <c r="F355" s="47"/>
      <c r="G355" s="47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</row>
    <row r="356" spans="1:18" ht="11.25" customHeight="1" x14ac:dyDescent="0.25">
      <c r="A356" s="47"/>
      <c r="B356" s="47"/>
      <c r="C356" s="47"/>
      <c r="D356" s="47"/>
      <c r="E356" s="47"/>
      <c r="F356" s="47"/>
      <c r="G356" s="47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</row>
    <row r="357" spans="1:18" ht="11.25" customHeight="1" x14ac:dyDescent="0.25">
      <c r="A357" s="47"/>
      <c r="B357" s="47"/>
      <c r="C357" s="47"/>
      <c r="D357" s="47"/>
      <c r="E357" s="47"/>
      <c r="F357" s="47"/>
      <c r="G357" s="47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</row>
    <row r="358" spans="1:18" ht="11.25" customHeight="1" x14ac:dyDescent="0.25">
      <c r="A358" s="47"/>
      <c r="B358" s="47"/>
      <c r="C358" s="47"/>
      <c r="D358" s="47"/>
      <c r="E358" s="47"/>
      <c r="F358" s="47"/>
      <c r="G358" s="47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</row>
    <row r="359" spans="1:18" ht="11.25" customHeight="1" x14ac:dyDescent="0.25">
      <c r="A359" s="47"/>
      <c r="B359" s="47"/>
      <c r="C359" s="47"/>
      <c r="D359" s="47"/>
      <c r="E359" s="47"/>
      <c r="F359" s="47"/>
      <c r="G359" s="47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</row>
    <row r="360" spans="1:18" ht="11.25" customHeight="1" x14ac:dyDescent="0.25">
      <c r="A360" s="47"/>
      <c r="B360" s="47"/>
      <c r="C360" s="47"/>
      <c r="D360" s="47"/>
      <c r="E360" s="47"/>
      <c r="F360" s="47"/>
      <c r="G360" s="47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</row>
    <row r="361" spans="1:18" ht="11.25" customHeight="1" x14ac:dyDescent="0.25">
      <c r="A361" s="47"/>
      <c r="B361" s="47"/>
      <c r="C361" s="47"/>
      <c r="D361" s="47"/>
      <c r="E361" s="47"/>
      <c r="F361" s="47"/>
      <c r="G361" s="47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</row>
    <row r="362" spans="1:18" ht="11.25" customHeight="1" x14ac:dyDescent="0.25">
      <c r="A362" s="47"/>
      <c r="B362" s="47"/>
      <c r="C362" s="47"/>
      <c r="D362" s="47"/>
      <c r="E362" s="47"/>
      <c r="F362" s="47"/>
      <c r="G362" s="47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</row>
    <row r="363" spans="1:18" ht="11.25" customHeight="1" x14ac:dyDescent="0.25">
      <c r="A363" s="47"/>
      <c r="B363" s="47"/>
      <c r="C363" s="47"/>
      <c r="D363" s="47"/>
      <c r="E363" s="47"/>
      <c r="F363" s="47"/>
      <c r="G363" s="47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</row>
    <row r="364" spans="1:18" ht="11.25" customHeight="1" x14ac:dyDescent="0.25">
      <c r="A364" s="47"/>
      <c r="B364" s="47"/>
      <c r="C364" s="47"/>
      <c r="D364" s="47"/>
      <c r="E364" s="47"/>
      <c r="F364" s="47"/>
      <c r="G364" s="47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</row>
    <row r="365" spans="1:18" ht="11.25" customHeight="1" x14ac:dyDescent="0.25">
      <c r="A365" s="47"/>
      <c r="B365" s="47"/>
      <c r="C365" s="47"/>
      <c r="D365" s="47"/>
      <c r="E365" s="47"/>
      <c r="F365" s="47"/>
      <c r="G365" s="47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</row>
    <row r="366" spans="1:18" ht="11.25" customHeight="1" x14ac:dyDescent="0.25">
      <c r="A366" s="47"/>
      <c r="B366" s="47"/>
      <c r="C366" s="47"/>
      <c r="D366" s="47"/>
      <c r="E366" s="47"/>
      <c r="F366" s="47"/>
      <c r="G366" s="47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</row>
    <row r="367" spans="1:18" ht="11.25" customHeight="1" x14ac:dyDescent="0.25">
      <c r="A367" s="47"/>
      <c r="B367" s="47"/>
      <c r="C367" s="47"/>
      <c r="D367" s="47"/>
      <c r="E367" s="47"/>
      <c r="F367" s="47"/>
      <c r="G367" s="47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</row>
    <row r="368" spans="1:18" ht="11.25" customHeight="1" x14ac:dyDescent="0.25">
      <c r="A368" s="47"/>
      <c r="B368" s="47"/>
      <c r="C368" s="47"/>
      <c r="D368" s="47"/>
      <c r="E368" s="47"/>
      <c r="F368" s="47"/>
      <c r="G368" s="47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</row>
    <row r="369" spans="1:18" ht="11.25" customHeight="1" x14ac:dyDescent="0.25">
      <c r="A369" s="47"/>
      <c r="B369" s="47"/>
      <c r="C369" s="47"/>
      <c r="D369" s="47"/>
      <c r="E369" s="47"/>
      <c r="F369" s="47"/>
      <c r="G369" s="47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</row>
    <row r="370" spans="1:18" ht="11.25" customHeight="1" x14ac:dyDescent="0.25">
      <c r="A370" s="47"/>
      <c r="B370" s="47"/>
      <c r="C370" s="47"/>
      <c r="D370" s="47"/>
      <c r="E370" s="47"/>
      <c r="F370" s="47"/>
      <c r="G370" s="47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</row>
    <row r="371" spans="1:18" ht="11.25" customHeight="1" x14ac:dyDescent="0.25">
      <c r="A371" s="47"/>
      <c r="B371" s="47"/>
      <c r="C371" s="47"/>
      <c r="D371" s="47"/>
      <c r="E371" s="47"/>
      <c r="F371" s="47"/>
      <c r="G371" s="47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</row>
    <row r="372" spans="1:18" ht="11.25" customHeight="1" x14ac:dyDescent="0.25">
      <c r="A372" s="47"/>
      <c r="B372" s="47"/>
      <c r="C372" s="47"/>
      <c r="D372" s="47"/>
      <c r="E372" s="47"/>
      <c r="F372" s="47"/>
      <c r="G372" s="47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</row>
    <row r="373" spans="1:18" ht="11.25" customHeight="1" x14ac:dyDescent="0.25">
      <c r="A373" s="47"/>
      <c r="B373" s="47"/>
      <c r="C373" s="47"/>
      <c r="D373" s="47"/>
      <c r="E373" s="47"/>
      <c r="F373" s="47"/>
      <c r="G373" s="47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</row>
    <row r="374" spans="1:18" ht="11.25" customHeight="1" x14ac:dyDescent="0.25">
      <c r="A374" s="47"/>
      <c r="B374" s="47"/>
      <c r="C374" s="47"/>
      <c r="D374" s="47"/>
      <c r="E374" s="47"/>
      <c r="F374" s="47"/>
      <c r="G374" s="47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</row>
    <row r="375" spans="1:18" ht="11.25" customHeight="1" x14ac:dyDescent="0.25">
      <c r="A375" s="47"/>
      <c r="B375" s="47"/>
      <c r="C375" s="47"/>
      <c r="D375" s="47"/>
      <c r="E375" s="47"/>
      <c r="F375" s="47"/>
      <c r="G375" s="47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</row>
    <row r="376" spans="1:18" ht="11.25" customHeight="1" x14ac:dyDescent="0.25">
      <c r="A376" s="47"/>
      <c r="B376" s="47"/>
      <c r="C376" s="47"/>
      <c r="D376" s="47"/>
      <c r="E376" s="47"/>
      <c r="F376" s="47"/>
      <c r="G376" s="47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</row>
    <row r="377" spans="1:18" ht="11.25" customHeight="1" x14ac:dyDescent="0.25">
      <c r="A377" s="47"/>
      <c r="B377" s="47"/>
      <c r="C377" s="47"/>
      <c r="D377" s="47"/>
      <c r="E377" s="47"/>
      <c r="F377" s="47"/>
      <c r="G377" s="47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</row>
    <row r="378" spans="1:18" ht="11.25" customHeight="1" x14ac:dyDescent="0.25">
      <c r="A378" s="47"/>
      <c r="B378" s="47"/>
      <c r="C378" s="47"/>
      <c r="D378" s="47"/>
      <c r="E378" s="47"/>
      <c r="F378" s="47"/>
      <c r="G378" s="47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</row>
    <row r="379" spans="1:18" ht="11.25" customHeight="1" x14ac:dyDescent="0.25">
      <c r="A379" s="47"/>
      <c r="B379" s="47"/>
      <c r="C379" s="47"/>
      <c r="D379" s="47"/>
      <c r="E379" s="47"/>
      <c r="F379" s="47"/>
      <c r="G379" s="47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</row>
    <row r="380" spans="1:18" ht="11.25" customHeight="1" x14ac:dyDescent="0.25">
      <c r="A380" s="47"/>
      <c r="B380" s="47"/>
      <c r="C380" s="47"/>
      <c r="D380" s="47"/>
      <c r="E380" s="47"/>
      <c r="F380" s="47"/>
      <c r="G380" s="47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</row>
    <row r="381" spans="1:18" ht="11.25" customHeight="1" x14ac:dyDescent="0.25">
      <c r="A381" s="47"/>
      <c r="B381" s="47"/>
      <c r="C381" s="47"/>
      <c r="D381" s="47"/>
      <c r="E381" s="47"/>
      <c r="F381" s="47"/>
      <c r="G381" s="47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</row>
    <row r="382" spans="1:18" ht="11.25" customHeight="1" x14ac:dyDescent="0.25">
      <c r="A382" s="47"/>
      <c r="B382" s="47"/>
      <c r="C382" s="47"/>
      <c r="D382" s="47"/>
      <c r="E382" s="47"/>
      <c r="F382" s="47"/>
      <c r="G382" s="47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</row>
    <row r="383" spans="1:18" ht="11.25" customHeight="1" x14ac:dyDescent="0.25">
      <c r="A383" s="47"/>
      <c r="B383" s="47"/>
      <c r="C383" s="47"/>
      <c r="D383" s="47"/>
      <c r="E383" s="47"/>
      <c r="F383" s="47"/>
      <c r="G383" s="47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</row>
    <row r="384" spans="1:18" ht="11.25" customHeight="1" x14ac:dyDescent="0.25">
      <c r="A384" s="47"/>
      <c r="B384" s="47"/>
      <c r="C384" s="47"/>
      <c r="D384" s="47"/>
      <c r="E384" s="47"/>
      <c r="F384" s="47"/>
      <c r="G384" s="47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</row>
    <row r="385" spans="1:18" ht="11.25" customHeight="1" x14ac:dyDescent="0.25">
      <c r="A385" s="47"/>
      <c r="B385" s="47"/>
      <c r="C385" s="47"/>
      <c r="D385" s="47"/>
      <c r="E385" s="47"/>
      <c r="F385" s="47"/>
      <c r="G385" s="47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</row>
    <row r="386" spans="1:18" ht="11.25" customHeight="1" x14ac:dyDescent="0.25">
      <c r="A386" s="47"/>
      <c r="B386" s="47"/>
      <c r="C386" s="47"/>
      <c r="D386" s="47"/>
      <c r="E386" s="47"/>
      <c r="F386" s="47"/>
      <c r="G386" s="47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</row>
    <row r="387" spans="1:18" ht="11.25" customHeight="1" x14ac:dyDescent="0.25">
      <c r="A387" s="47"/>
      <c r="B387" s="47"/>
      <c r="C387" s="47"/>
      <c r="D387" s="47"/>
      <c r="E387" s="47"/>
      <c r="F387" s="47"/>
      <c r="G387" s="47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</row>
    <row r="388" spans="1:18" ht="11.25" customHeight="1" x14ac:dyDescent="0.25">
      <c r="A388" s="47"/>
      <c r="B388" s="47"/>
      <c r="C388" s="47"/>
      <c r="D388" s="47"/>
      <c r="E388" s="47"/>
      <c r="F388" s="47"/>
      <c r="G388" s="47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</row>
    <row r="389" spans="1:18" ht="11.25" customHeight="1" x14ac:dyDescent="0.25">
      <c r="A389" s="47"/>
      <c r="B389" s="47"/>
      <c r="C389" s="47"/>
      <c r="D389" s="47"/>
      <c r="E389" s="47"/>
      <c r="F389" s="47"/>
      <c r="G389" s="47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</row>
    <row r="390" spans="1:18" ht="11.25" customHeight="1" x14ac:dyDescent="0.25">
      <c r="A390" s="47"/>
      <c r="B390" s="47"/>
      <c r="C390" s="47"/>
      <c r="D390" s="47"/>
      <c r="E390" s="47"/>
      <c r="F390" s="47"/>
      <c r="G390" s="47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</row>
    <row r="391" spans="1:18" ht="11.25" customHeight="1" x14ac:dyDescent="0.25">
      <c r="A391" s="47"/>
      <c r="B391" s="47"/>
      <c r="C391" s="47"/>
      <c r="D391" s="47"/>
      <c r="E391" s="47"/>
      <c r="F391" s="47"/>
      <c r="G391" s="47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</row>
    <row r="392" spans="1:18" ht="11.25" customHeight="1" x14ac:dyDescent="0.25">
      <c r="A392" s="47"/>
      <c r="B392" s="47"/>
      <c r="C392" s="47"/>
      <c r="D392" s="47"/>
      <c r="E392" s="47"/>
      <c r="F392" s="47"/>
      <c r="G392" s="47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</row>
    <row r="393" spans="1:18" ht="11.25" customHeight="1" x14ac:dyDescent="0.25">
      <c r="A393" s="47"/>
      <c r="B393" s="47"/>
      <c r="C393" s="47"/>
      <c r="D393" s="47"/>
      <c r="E393" s="47"/>
      <c r="F393" s="47"/>
      <c r="G393" s="47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</row>
    <row r="394" spans="1:18" ht="11.25" customHeight="1" x14ac:dyDescent="0.25">
      <c r="A394" s="47"/>
      <c r="B394" s="47"/>
      <c r="C394" s="47"/>
      <c r="D394" s="47"/>
      <c r="E394" s="47"/>
      <c r="F394" s="47"/>
      <c r="G394" s="47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</row>
    <row r="395" spans="1:18" ht="11.25" customHeight="1" x14ac:dyDescent="0.25">
      <c r="A395" s="47"/>
      <c r="B395" s="47"/>
      <c r="C395" s="47"/>
      <c r="D395" s="47"/>
      <c r="E395" s="47"/>
      <c r="F395" s="47"/>
      <c r="G395" s="47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</row>
    <row r="396" spans="1:18" ht="11.25" customHeight="1" x14ac:dyDescent="0.25">
      <c r="A396" s="47"/>
      <c r="B396" s="47"/>
      <c r="C396" s="47"/>
      <c r="D396" s="47"/>
      <c r="E396" s="47"/>
      <c r="F396" s="47"/>
      <c r="G396" s="47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</row>
    <row r="397" spans="1:18" ht="11.25" customHeight="1" x14ac:dyDescent="0.25">
      <c r="A397" s="47"/>
      <c r="B397" s="47"/>
      <c r="C397" s="47"/>
      <c r="D397" s="47"/>
      <c r="E397" s="47"/>
      <c r="F397" s="47"/>
      <c r="G397" s="47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</row>
    <row r="398" spans="1:18" ht="11.25" customHeight="1" x14ac:dyDescent="0.25">
      <c r="A398" s="47"/>
      <c r="B398" s="47"/>
      <c r="C398" s="47"/>
      <c r="D398" s="47"/>
      <c r="E398" s="47"/>
      <c r="F398" s="47"/>
      <c r="G398" s="47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</row>
    <row r="399" spans="1:18" ht="11.25" customHeight="1" x14ac:dyDescent="0.25">
      <c r="A399" s="47"/>
      <c r="B399" s="47"/>
      <c r="C399" s="47"/>
      <c r="D399" s="47"/>
      <c r="E399" s="47"/>
      <c r="F399" s="47"/>
      <c r="G399" s="47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</row>
    <row r="400" spans="1:18" ht="11.25" customHeight="1" x14ac:dyDescent="0.25">
      <c r="A400" s="47"/>
      <c r="B400" s="47"/>
      <c r="C400" s="47"/>
      <c r="D400" s="47"/>
      <c r="E400" s="47"/>
      <c r="F400" s="47"/>
      <c r="G400" s="47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</row>
    <row r="401" spans="1:18" ht="11.25" customHeight="1" x14ac:dyDescent="0.25">
      <c r="A401" s="47"/>
      <c r="B401" s="47"/>
      <c r="C401" s="47"/>
      <c r="D401" s="47"/>
      <c r="E401" s="47"/>
      <c r="F401" s="47"/>
      <c r="G401" s="47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</row>
    <row r="402" spans="1:18" ht="11.25" customHeight="1" x14ac:dyDescent="0.25">
      <c r="A402" s="47"/>
      <c r="B402" s="47"/>
      <c r="C402" s="47"/>
      <c r="D402" s="47"/>
      <c r="E402" s="47"/>
      <c r="F402" s="47"/>
      <c r="G402" s="47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</row>
    <row r="403" spans="1:18" ht="11.25" customHeight="1" x14ac:dyDescent="0.25">
      <c r="A403" s="47"/>
      <c r="B403" s="47"/>
      <c r="C403" s="47"/>
      <c r="D403" s="47"/>
      <c r="E403" s="47"/>
      <c r="F403" s="47"/>
      <c r="G403" s="47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</row>
    <row r="404" spans="1:18" ht="11.25" customHeight="1" x14ac:dyDescent="0.25">
      <c r="A404" s="47"/>
      <c r="B404" s="47"/>
      <c r="C404" s="47"/>
      <c r="D404" s="47"/>
      <c r="E404" s="47"/>
      <c r="F404" s="47"/>
      <c r="G404" s="47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</row>
    <row r="405" spans="1:18" ht="11.25" customHeight="1" x14ac:dyDescent="0.25">
      <c r="A405" s="47"/>
      <c r="B405" s="47"/>
      <c r="C405" s="47"/>
      <c r="D405" s="47"/>
      <c r="E405" s="47"/>
      <c r="F405" s="47"/>
      <c r="G405" s="47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</row>
    <row r="406" spans="1:18" ht="11.25" customHeight="1" x14ac:dyDescent="0.25">
      <c r="A406" s="47"/>
      <c r="B406" s="47"/>
      <c r="C406" s="47"/>
      <c r="D406" s="47"/>
      <c r="E406" s="47"/>
      <c r="F406" s="47"/>
      <c r="G406" s="47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</row>
    <row r="407" spans="1:18" ht="11.25" customHeight="1" x14ac:dyDescent="0.25">
      <c r="A407" s="47"/>
      <c r="B407" s="47"/>
      <c r="C407" s="47"/>
      <c r="D407" s="47"/>
      <c r="E407" s="47"/>
      <c r="F407" s="47"/>
      <c r="G407" s="47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</row>
    <row r="408" spans="1:18" ht="11.25" customHeight="1" x14ac:dyDescent="0.25">
      <c r="A408" s="47"/>
      <c r="B408" s="47"/>
      <c r="C408" s="47"/>
      <c r="D408" s="47"/>
      <c r="E408" s="47"/>
      <c r="F408" s="47"/>
      <c r="G408" s="47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</row>
    <row r="409" spans="1:18" ht="11.25" customHeight="1" x14ac:dyDescent="0.25">
      <c r="A409" s="47"/>
      <c r="B409" s="47"/>
      <c r="C409" s="47"/>
      <c r="D409" s="47"/>
      <c r="E409" s="47"/>
      <c r="F409" s="47"/>
      <c r="G409" s="47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</row>
    <row r="410" spans="1:18" ht="11.25" customHeight="1" x14ac:dyDescent="0.25">
      <c r="A410" s="47"/>
      <c r="B410" s="47"/>
      <c r="C410" s="47"/>
      <c r="D410" s="47"/>
      <c r="E410" s="47"/>
      <c r="F410" s="47"/>
      <c r="G410" s="47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</row>
    <row r="411" spans="1:18" ht="11.25" customHeight="1" x14ac:dyDescent="0.25">
      <c r="A411" s="47"/>
      <c r="B411" s="47"/>
      <c r="C411" s="47"/>
      <c r="D411" s="47"/>
      <c r="E411" s="47"/>
      <c r="F411" s="47"/>
      <c r="G411" s="47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</row>
    <row r="412" spans="1:18" ht="11.25" customHeight="1" x14ac:dyDescent="0.25">
      <c r="A412" s="47"/>
      <c r="B412" s="47"/>
      <c r="C412" s="47"/>
      <c r="D412" s="47"/>
      <c r="E412" s="47"/>
      <c r="F412" s="47"/>
      <c r="G412" s="47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</row>
    <row r="413" spans="1:18" ht="11.25" customHeight="1" x14ac:dyDescent="0.25">
      <c r="A413" s="47"/>
      <c r="B413" s="47"/>
      <c r="C413" s="47"/>
      <c r="D413" s="47"/>
      <c r="E413" s="47"/>
      <c r="F413" s="47"/>
      <c r="G413" s="47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</row>
    <row r="414" spans="1:18" ht="11.25" customHeight="1" x14ac:dyDescent="0.25">
      <c r="A414" s="47"/>
      <c r="B414" s="47"/>
      <c r="C414" s="47"/>
      <c r="D414" s="47"/>
      <c r="E414" s="47"/>
      <c r="F414" s="47"/>
      <c r="G414" s="47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</row>
    <row r="415" spans="1:18" ht="11.25" customHeight="1" x14ac:dyDescent="0.25">
      <c r="A415" s="47"/>
      <c r="B415" s="47"/>
      <c r="C415" s="47"/>
      <c r="D415" s="47"/>
      <c r="E415" s="47"/>
      <c r="F415" s="47"/>
      <c r="G415" s="47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</row>
    <row r="416" spans="1:18" ht="11.25" customHeight="1" x14ac:dyDescent="0.25">
      <c r="A416" s="47"/>
      <c r="B416" s="47"/>
      <c r="C416" s="47"/>
      <c r="D416" s="47"/>
      <c r="E416" s="47"/>
      <c r="F416" s="47"/>
      <c r="G416" s="47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</row>
    <row r="417" spans="1:18" ht="11.25" customHeight="1" x14ac:dyDescent="0.25">
      <c r="A417" s="47"/>
      <c r="B417" s="47"/>
      <c r="C417" s="47"/>
      <c r="D417" s="47"/>
      <c r="E417" s="47"/>
      <c r="F417" s="47"/>
      <c r="G417" s="47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</row>
    <row r="418" spans="1:18" ht="11.25" customHeight="1" x14ac:dyDescent="0.25">
      <c r="A418" s="47"/>
      <c r="B418" s="47"/>
      <c r="C418" s="47"/>
      <c r="D418" s="47"/>
      <c r="E418" s="47"/>
      <c r="F418" s="47"/>
      <c r="G418" s="47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</row>
    <row r="419" spans="1:18" ht="11.25" customHeight="1" x14ac:dyDescent="0.25">
      <c r="A419" s="47"/>
      <c r="B419" s="47"/>
      <c r="C419" s="47"/>
      <c r="D419" s="47"/>
      <c r="E419" s="47"/>
      <c r="F419" s="47"/>
      <c r="G419" s="47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</row>
    <row r="420" spans="1:18" ht="11.25" customHeight="1" x14ac:dyDescent="0.25">
      <c r="A420" s="47"/>
      <c r="B420" s="47"/>
      <c r="C420" s="47"/>
      <c r="D420" s="47"/>
      <c r="E420" s="47"/>
      <c r="F420" s="47"/>
      <c r="G420" s="47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</row>
    <row r="421" spans="1:18" ht="11.25" customHeight="1" x14ac:dyDescent="0.25">
      <c r="A421" s="47"/>
      <c r="B421" s="47"/>
      <c r="C421" s="47"/>
      <c r="D421" s="47"/>
      <c r="E421" s="47"/>
      <c r="F421" s="47"/>
      <c r="G421" s="47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</row>
    <row r="422" spans="1:18" ht="11.25" customHeight="1" x14ac:dyDescent="0.25">
      <c r="A422" s="47"/>
      <c r="B422" s="47"/>
      <c r="C422" s="47"/>
      <c r="D422" s="47"/>
      <c r="E422" s="47"/>
      <c r="F422" s="47"/>
      <c r="G422" s="47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</row>
    <row r="423" spans="1:18" ht="11.25" customHeight="1" x14ac:dyDescent="0.25">
      <c r="A423" s="47"/>
      <c r="B423" s="47"/>
      <c r="C423" s="47"/>
      <c r="D423" s="47"/>
      <c r="E423" s="47"/>
      <c r="F423" s="47"/>
      <c r="G423" s="47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</row>
    <row r="424" spans="1:18" ht="11.25" customHeight="1" x14ac:dyDescent="0.25">
      <c r="A424" s="47"/>
      <c r="B424" s="47"/>
      <c r="C424" s="47"/>
      <c r="D424" s="47"/>
      <c r="E424" s="47"/>
      <c r="F424" s="47"/>
      <c r="G424" s="47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</row>
    <row r="425" spans="1:18" ht="11.25" customHeight="1" x14ac:dyDescent="0.25">
      <c r="A425" s="47"/>
      <c r="B425" s="47"/>
      <c r="C425" s="47"/>
      <c r="D425" s="47"/>
      <c r="E425" s="47"/>
      <c r="F425" s="47"/>
      <c r="G425" s="47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</row>
    <row r="426" spans="1:18" ht="11.25" customHeight="1" x14ac:dyDescent="0.25">
      <c r="A426" s="47"/>
      <c r="B426" s="47"/>
      <c r="C426" s="47"/>
      <c r="D426" s="47"/>
      <c r="E426" s="47"/>
      <c r="F426" s="47"/>
      <c r="G426" s="47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</row>
    <row r="427" spans="1:18" ht="11.25" customHeight="1" x14ac:dyDescent="0.25">
      <c r="A427" s="47"/>
      <c r="B427" s="47"/>
      <c r="C427" s="47"/>
      <c r="D427" s="47"/>
      <c r="E427" s="47"/>
      <c r="F427" s="47"/>
      <c r="G427" s="47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</row>
    <row r="428" spans="1:18" ht="11.25" customHeight="1" x14ac:dyDescent="0.25">
      <c r="A428" s="47"/>
      <c r="B428" s="47"/>
      <c r="C428" s="47"/>
      <c r="D428" s="47"/>
      <c r="E428" s="47"/>
      <c r="F428" s="47"/>
      <c r="G428" s="47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</row>
    <row r="429" spans="1:18" ht="11.25" customHeight="1" x14ac:dyDescent="0.25">
      <c r="A429" s="47"/>
      <c r="B429" s="47"/>
      <c r="C429" s="47"/>
      <c r="D429" s="47"/>
      <c r="E429" s="47"/>
      <c r="F429" s="47"/>
      <c r="G429" s="47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</row>
    <row r="430" spans="1:18" ht="11.25" customHeight="1" x14ac:dyDescent="0.25">
      <c r="A430" s="47"/>
      <c r="B430" s="47"/>
      <c r="C430" s="47"/>
      <c r="D430" s="47"/>
      <c r="E430" s="47"/>
      <c r="F430" s="47"/>
      <c r="G430" s="47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</row>
    <row r="431" spans="1:18" ht="11.25" customHeight="1" x14ac:dyDescent="0.25">
      <c r="A431" s="47"/>
      <c r="B431" s="47"/>
      <c r="C431" s="47"/>
      <c r="D431" s="47"/>
      <c r="E431" s="47"/>
      <c r="F431" s="47"/>
      <c r="G431" s="47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</row>
    <row r="432" spans="1:18" ht="11.25" customHeight="1" x14ac:dyDescent="0.25">
      <c r="A432" s="47"/>
      <c r="B432" s="47"/>
      <c r="C432" s="47"/>
      <c r="D432" s="47"/>
      <c r="E432" s="47"/>
      <c r="F432" s="47"/>
      <c r="G432" s="47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</row>
    <row r="433" spans="1:18" ht="11.25" customHeight="1" x14ac:dyDescent="0.25">
      <c r="A433" s="47"/>
      <c r="B433" s="47"/>
      <c r="C433" s="47"/>
      <c r="D433" s="47"/>
      <c r="E433" s="47"/>
      <c r="F433" s="47"/>
      <c r="G433" s="47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</row>
    <row r="434" spans="1:18" ht="11.25" customHeight="1" x14ac:dyDescent="0.25">
      <c r="A434" s="47"/>
      <c r="B434" s="47"/>
      <c r="C434" s="47"/>
      <c r="D434" s="47"/>
      <c r="E434" s="47"/>
      <c r="F434" s="47"/>
      <c r="G434" s="47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</row>
    <row r="435" spans="1:18" ht="11.25" customHeight="1" x14ac:dyDescent="0.25">
      <c r="A435" s="47"/>
      <c r="B435" s="47"/>
      <c r="C435" s="47"/>
      <c r="D435" s="47"/>
      <c r="E435" s="47"/>
      <c r="F435" s="47"/>
      <c r="G435" s="47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</row>
    <row r="436" spans="1:18" ht="11.25" customHeight="1" x14ac:dyDescent="0.25">
      <c r="A436" s="47"/>
      <c r="B436" s="47"/>
      <c r="C436" s="47"/>
      <c r="D436" s="47"/>
      <c r="E436" s="47"/>
      <c r="F436" s="47"/>
      <c r="G436" s="47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</row>
    <row r="437" spans="1:18" ht="11.25" customHeight="1" x14ac:dyDescent="0.25">
      <c r="A437" s="47"/>
      <c r="B437" s="47"/>
      <c r="C437" s="47"/>
      <c r="D437" s="47"/>
      <c r="E437" s="47"/>
      <c r="F437" s="47"/>
      <c r="G437" s="47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</row>
    <row r="438" spans="1:18" ht="11.25" customHeight="1" x14ac:dyDescent="0.25">
      <c r="A438" s="47"/>
      <c r="B438" s="47"/>
      <c r="C438" s="47"/>
      <c r="D438" s="47"/>
      <c r="E438" s="47"/>
      <c r="F438" s="47"/>
      <c r="G438" s="47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</row>
    <row r="439" spans="1:18" ht="11.25" customHeight="1" x14ac:dyDescent="0.25">
      <c r="A439" s="47"/>
      <c r="B439" s="47"/>
      <c r="C439" s="47"/>
      <c r="D439" s="47"/>
      <c r="E439" s="47"/>
      <c r="F439" s="47"/>
      <c r="G439" s="47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</row>
    <row r="440" spans="1:18" ht="11.25" customHeight="1" x14ac:dyDescent="0.25">
      <c r="A440" s="47"/>
      <c r="B440" s="47"/>
      <c r="C440" s="47"/>
      <c r="D440" s="47"/>
      <c r="E440" s="47"/>
      <c r="F440" s="47"/>
      <c r="G440" s="47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</row>
    <row r="441" spans="1:18" ht="11.25" customHeight="1" x14ac:dyDescent="0.25">
      <c r="A441" s="47"/>
      <c r="B441" s="47"/>
      <c r="C441" s="47"/>
      <c r="D441" s="47"/>
      <c r="E441" s="47"/>
      <c r="F441" s="47"/>
      <c r="G441" s="47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</row>
    <row r="442" spans="1:18" ht="11.25" customHeight="1" x14ac:dyDescent="0.25">
      <c r="A442" s="47"/>
      <c r="B442" s="47"/>
      <c r="C442" s="47"/>
      <c r="D442" s="47"/>
      <c r="E442" s="47"/>
      <c r="F442" s="47"/>
      <c r="G442" s="47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</row>
    <row r="443" spans="1:18" ht="11.25" customHeight="1" x14ac:dyDescent="0.25">
      <c r="A443" s="47"/>
      <c r="B443" s="47"/>
      <c r="C443" s="47"/>
      <c r="D443" s="47"/>
      <c r="E443" s="47"/>
      <c r="F443" s="47"/>
      <c r="G443" s="47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</row>
    <row r="444" spans="1:18" ht="11.25" customHeight="1" x14ac:dyDescent="0.25">
      <c r="A444" s="47"/>
      <c r="B444" s="47"/>
      <c r="C444" s="47"/>
      <c r="D444" s="47"/>
      <c r="E444" s="47"/>
      <c r="F444" s="47"/>
      <c r="G444" s="47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</row>
    <row r="445" spans="1:18" ht="11.25" customHeight="1" x14ac:dyDescent="0.25">
      <c r="A445" s="47"/>
      <c r="B445" s="47"/>
      <c r="C445" s="47"/>
      <c r="D445" s="47"/>
      <c r="E445" s="47"/>
      <c r="F445" s="47"/>
      <c r="G445" s="47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</row>
    <row r="446" spans="1:18" ht="11.25" customHeight="1" x14ac:dyDescent="0.25">
      <c r="A446" s="47"/>
      <c r="B446" s="47"/>
      <c r="C446" s="47"/>
      <c r="D446" s="47"/>
      <c r="E446" s="47"/>
      <c r="F446" s="47"/>
      <c r="G446" s="47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</row>
    <row r="447" spans="1:18" ht="11.25" customHeight="1" x14ac:dyDescent="0.25">
      <c r="A447" s="47"/>
      <c r="B447" s="47"/>
      <c r="C447" s="47"/>
      <c r="D447" s="47"/>
      <c r="E447" s="47"/>
      <c r="F447" s="47"/>
      <c r="G447" s="47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</row>
    <row r="448" spans="1:18" ht="11.25" customHeight="1" x14ac:dyDescent="0.25">
      <c r="A448" s="47"/>
      <c r="B448" s="47"/>
      <c r="C448" s="47"/>
      <c r="D448" s="47"/>
      <c r="E448" s="47"/>
      <c r="F448" s="47"/>
      <c r="G448" s="47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</row>
    <row r="449" spans="1:32" ht="11.25" customHeight="1" x14ac:dyDescent="0.25">
      <c r="A449" s="47"/>
      <c r="B449" s="47"/>
      <c r="C449" s="47"/>
      <c r="D449" s="47"/>
      <c r="E449" s="47"/>
      <c r="F449" s="47"/>
      <c r="G449" s="47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</row>
    <row r="450" spans="1:32" ht="11.25" customHeight="1" x14ac:dyDescent="0.25">
      <c r="A450" s="47"/>
      <c r="B450" s="47"/>
      <c r="C450" s="47"/>
      <c r="D450" s="47"/>
      <c r="E450" s="47"/>
      <c r="F450" s="47"/>
      <c r="G450" s="47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</row>
    <row r="451" spans="1:32" ht="11.25" customHeight="1" x14ac:dyDescent="0.25">
      <c r="A451" s="47"/>
      <c r="B451" s="47"/>
      <c r="C451" s="47"/>
      <c r="D451" s="47"/>
      <c r="E451" s="47"/>
      <c r="F451" s="47"/>
      <c r="G451" s="47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</row>
    <row r="452" spans="1:32" ht="11.25" customHeight="1" x14ac:dyDescent="0.25">
      <c r="A452" s="47"/>
      <c r="B452" s="47"/>
      <c r="C452" s="47"/>
      <c r="D452" s="47"/>
      <c r="E452" s="47"/>
      <c r="F452" s="47"/>
      <c r="G452" s="47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</row>
    <row r="453" spans="1:32" ht="11.25" customHeight="1" x14ac:dyDescent="0.25">
      <c r="A453" s="47"/>
      <c r="B453" s="47"/>
      <c r="C453" s="47"/>
      <c r="D453" s="47"/>
      <c r="E453" s="47"/>
      <c r="F453" s="47"/>
      <c r="G453" s="47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</row>
    <row r="454" spans="1:32" ht="11.25" customHeight="1" x14ac:dyDescent="0.25">
      <c r="A454" s="47"/>
      <c r="B454" s="47"/>
      <c r="C454" s="47"/>
      <c r="D454" s="47"/>
      <c r="E454" s="47"/>
      <c r="F454" s="47"/>
      <c r="G454" s="47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</row>
    <row r="455" spans="1:32" ht="11.25" customHeight="1" x14ac:dyDescent="0.25">
      <c r="A455" s="47"/>
      <c r="B455" s="47"/>
      <c r="C455" s="47"/>
      <c r="D455" s="47"/>
      <c r="E455" s="47"/>
      <c r="F455" s="47"/>
      <c r="G455" s="47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</row>
    <row r="456" spans="1:32" ht="11.25" customHeight="1" x14ac:dyDescent="0.25">
      <c r="A456" s="47"/>
      <c r="B456" s="47"/>
      <c r="C456" s="47"/>
      <c r="D456" s="47"/>
      <c r="E456" s="47"/>
      <c r="F456" s="47"/>
      <c r="G456" s="47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</row>
    <row r="457" spans="1:32" ht="11.25" customHeight="1" x14ac:dyDescent="0.25">
      <c r="A457" s="47"/>
      <c r="B457" s="47"/>
      <c r="C457" s="47"/>
      <c r="D457" s="47"/>
      <c r="E457" s="47"/>
      <c r="F457" s="47"/>
      <c r="G457" s="47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</row>
    <row r="458" spans="1:32" ht="11.25" customHeight="1" x14ac:dyDescent="0.25">
      <c r="A458" s="47"/>
      <c r="B458" s="47"/>
      <c r="C458" s="47"/>
      <c r="D458" s="47"/>
      <c r="E458" s="47"/>
      <c r="F458" s="47"/>
      <c r="G458" s="47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</row>
    <row r="459" spans="1:32" ht="11.25" customHeight="1" x14ac:dyDescent="0.25">
      <c r="A459" s="47"/>
      <c r="B459" s="47"/>
      <c r="C459" s="47"/>
      <c r="D459" s="47"/>
      <c r="E459" s="47"/>
      <c r="F459" s="47"/>
      <c r="G459" s="47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</row>
    <row r="460" spans="1:32" ht="11.25" customHeight="1" x14ac:dyDescent="0.25">
      <c r="A460" s="47"/>
      <c r="B460" s="47"/>
      <c r="C460" s="47"/>
      <c r="D460" s="47"/>
      <c r="E460" s="47"/>
      <c r="F460" s="47"/>
      <c r="G460" s="47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</row>
    <row r="461" spans="1:32" ht="11.25" customHeight="1" x14ac:dyDescent="0.25">
      <c r="A461" s="47"/>
      <c r="B461" s="47"/>
      <c r="C461" s="47"/>
      <c r="D461" s="47"/>
      <c r="E461" s="47"/>
      <c r="F461" s="47"/>
      <c r="G461" s="47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</row>
    <row r="462" spans="1:32" s="164" customFormat="1" ht="11.25" customHeight="1" x14ac:dyDescent="0.25">
      <c r="A462" s="161"/>
      <c r="B462" s="161"/>
      <c r="C462" s="161"/>
      <c r="D462" s="161"/>
      <c r="E462" s="161"/>
      <c r="F462" s="161"/>
      <c r="G462" s="161"/>
      <c r="H462" s="162"/>
      <c r="I462" s="162"/>
      <c r="J462" s="162"/>
      <c r="K462" s="162"/>
      <c r="L462" s="162"/>
      <c r="M462" s="162"/>
      <c r="N462" s="162"/>
      <c r="O462" s="162"/>
      <c r="P462" s="162"/>
      <c r="Q462" s="162"/>
      <c r="R462" s="162"/>
      <c r="S462" s="163"/>
      <c r="T462" s="163"/>
      <c r="U462" s="163"/>
      <c r="V462" s="163"/>
      <c r="W462" s="163"/>
      <c r="X462" s="163"/>
      <c r="Y462" s="163"/>
      <c r="Z462" s="163"/>
      <c r="AA462" s="163"/>
      <c r="AB462" s="163"/>
      <c r="AC462" s="163"/>
      <c r="AD462" s="163"/>
      <c r="AE462" s="163"/>
      <c r="AF462" s="163"/>
    </row>
    <row r="463" spans="1:32" s="164" customFormat="1" ht="11.25" hidden="1" customHeight="1" x14ac:dyDescent="0.25">
      <c r="A463" s="161"/>
      <c r="B463" s="161"/>
      <c r="C463" s="161"/>
      <c r="D463" s="161"/>
      <c r="E463" s="161"/>
      <c r="F463" s="161"/>
      <c r="G463" s="161"/>
      <c r="H463" s="162"/>
      <c r="I463" s="162"/>
      <c r="J463" s="162"/>
      <c r="K463" s="162"/>
      <c r="L463" s="162"/>
      <c r="M463" s="162"/>
      <c r="N463" s="162"/>
      <c r="O463" s="162"/>
      <c r="P463" s="162"/>
      <c r="Q463" s="162"/>
      <c r="R463" s="162"/>
      <c r="S463" s="163"/>
      <c r="T463" s="163"/>
      <c r="U463" s="163"/>
      <c r="V463" s="163"/>
      <c r="W463" s="163"/>
      <c r="X463" s="163"/>
      <c r="Y463" s="163"/>
      <c r="Z463" s="163"/>
      <c r="AA463" s="163"/>
      <c r="AB463" s="163"/>
      <c r="AC463" s="163"/>
      <c r="AD463" s="163"/>
      <c r="AE463" s="163"/>
      <c r="AF463" s="163"/>
    </row>
    <row r="464" spans="1:32" s="164" customFormat="1" ht="11.25" hidden="1" customHeight="1" x14ac:dyDescent="0.25">
      <c r="A464" s="161" t="s">
        <v>53</v>
      </c>
      <c r="B464" s="161">
        <v>1</v>
      </c>
      <c r="C464" s="161"/>
      <c r="D464" s="161"/>
      <c r="E464" s="161"/>
      <c r="F464" s="161"/>
      <c r="G464" s="161"/>
      <c r="H464" s="162"/>
      <c r="I464" s="162"/>
      <c r="J464" s="162"/>
      <c r="K464" s="162"/>
      <c r="L464" s="162"/>
      <c r="M464" s="162"/>
      <c r="N464" s="162"/>
      <c r="O464" s="162"/>
      <c r="P464" s="162"/>
      <c r="Q464" s="162"/>
      <c r="R464" s="162"/>
      <c r="S464" s="163"/>
      <c r="T464" s="163"/>
      <c r="U464" s="163"/>
      <c r="V464" s="163"/>
      <c r="W464" s="163"/>
      <c r="X464" s="163"/>
      <c r="Y464" s="163"/>
      <c r="Z464" s="163"/>
      <c r="AA464" s="163"/>
      <c r="AB464" s="163"/>
      <c r="AC464" s="163"/>
      <c r="AD464" s="163"/>
      <c r="AE464" s="163"/>
      <c r="AF464" s="163"/>
    </row>
    <row r="465" spans="1:32" s="164" customFormat="1" ht="11.25" hidden="1" customHeight="1" x14ac:dyDescent="0.25">
      <c r="A465" s="161" t="s">
        <v>54</v>
      </c>
      <c r="B465" s="161">
        <v>26</v>
      </c>
      <c r="C465" s="161"/>
      <c r="D465" s="161"/>
      <c r="E465" s="161"/>
      <c r="F465" s="161"/>
      <c r="G465" s="161"/>
      <c r="H465" s="162"/>
      <c r="I465" s="162"/>
      <c r="J465" s="162"/>
      <c r="K465" s="162"/>
      <c r="L465" s="162"/>
      <c r="M465" s="162"/>
      <c r="N465" s="162"/>
      <c r="O465" s="162"/>
      <c r="P465" s="162"/>
      <c r="Q465" s="162"/>
      <c r="R465" s="162"/>
      <c r="S465" s="163"/>
      <c r="T465" s="163"/>
      <c r="U465" s="163"/>
      <c r="V465" s="163"/>
      <c r="W465" s="163"/>
      <c r="X465" s="163"/>
      <c r="Y465" s="163"/>
      <c r="Z465" s="163"/>
      <c r="AA465" s="163"/>
      <c r="AB465" s="163"/>
      <c r="AC465" s="163"/>
      <c r="AD465" s="163"/>
      <c r="AE465" s="163"/>
      <c r="AF465" s="163"/>
    </row>
    <row r="466" spans="1:32" s="164" customFormat="1" ht="11.25" hidden="1" customHeight="1" x14ac:dyDescent="0.25">
      <c r="A466" s="161" t="s">
        <v>55</v>
      </c>
      <c r="B466" s="161">
        <v>12</v>
      </c>
      <c r="C466" s="161"/>
      <c r="D466" s="161"/>
      <c r="E466" s="161"/>
      <c r="F466" s="161"/>
      <c r="G466" s="161"/>
      <c r="H466" s="162"/>
      <c r="I466" s="162"/>
      <c r="J466" s="162"/>
      <c r="K466" s="162"/>
      <c r="L466" s="162"/>
      <c r="M466" s="162"/>
      <c r="N466" s="162"/>
      <c r="O466" s="162"/>
      <c r="P466" s="162"/>
      <c r="Q466" s="162"/>
      <c r="R466" s="162"/>
      <c r="S466" s="163"/>
      <c r="T466" s="163"/>
      <c r="U466" s="163"/>
      <c r="V466" s="163"/>
      <c r="W466" s="163"/>
      <c r="X466" s="163"/>
      <c r="Y466" s="163"/>
      <c r="Z466" s="163"/>
      <c r="AA466" s="163"/>
      <c r="AB466" s="163"/>
      <c r="AC466" s="163"/>
      <c r="AD466" s="163"/>
      <c r="AE466" s="163"/>
      <c r="AF466" s="163"/>
    </row>
    <row r="467" spans="1:32" s="164" customFormat="1" ht="11.25" hidden="1" customHeight="1" x14ac:dyDescent="0.25">
      <c r="A467" s="161" t="s">
        <v>56</v>
      </c>
      <c r="B467" s="161">
        <v>52</v>
      </c>
      <c r="C467" s="161"/>
      <c r="D467" s="161"/>
      <c r="E467" s="161"/>
      <c r="F467" s="161"/>
      <c r="G467" s="161"/>
      <c r="H467" s="162"/>
      <c r="I467" s="162"/>
      <c r="J467" s="162"/>
      <c r="K467" s="162"/>
      <c r="L467" s="162"/>
      <c r="M467" s="162"/>
      <c r="N467" s="162"/>
      <c r="O467" s="162"/>
      <c r="P467" s="162"/>
      <c r="Q467" s="162"/>
      <c r="R467" s="162"/>
      <c r="S467" s="163"/>
      <c r="T467" s="163"/>
      <c r="U467" s="163"/>
      <c r="V467" s="163"/>
      <c r="W467" s="163"/>
      <c r="X467" s="163"/>
      <c r="Y467" s="163"/>
      <c r="Z467" s="163"/>
      <c r="AA467" s="163"/>
      <c r="AB467" s="163"/>
      <c r="AC467" s="163"/>
      <c r="AD467" s="163"/>
      <c r="AE467" s="163"/>
      <c r="AF467" s="163"/>
    </row>
    <row r="468" spans="1:32" s="164" customFormat="1" ht="11.25" hidden="1" customHeight="1" x14ac:dyDescent="0.25">
      <c r="A468" s="161"/>
      <c r="B468" s="161"/>
      <c r="C468" s="161"/>
      <c r="D468" s="161"/>
      <c r="E468" s="161"/>
      <c r="F468" s="161"/>
      <c r="G468" s="161"/>
      <c r="H468" s="162"/>
      <c r="I468" s="162"/>
      <c r="J468" s="162"/>
      <c r="K468" s="162"/>
      <c r="L468" s="162"/>
      <c r="M468" s="162"/>
      <c r="N468" s="162"/>
      <c r="O468" s="162"/>
      <c r="P468" s="162"/>
      <c r="Q468" s="162"/>
      <c r="R468" s="162"/>
      <c r="S468" s="163"/>
      <c r="T468" s="163"/>
      <c r="U468" s="163"/>
      <c r="V468" s="163"/>
      <c r="W468" s="163"/>
      <c r="X468" s="163"/>
      <c r="Y468" s="163"/>
      <c r="Z468" s="163"/>
      <c r="AA468" s="163"/>
      <c r="AB468" s="163"/>
      <c r="AC468" s="163"/>
      <c r="AD468" s="163"/>
      <c r="AE468" s="163"/>
      <c r="AF468" s="163"/>
    </row>
    <row r="469" spans="1:32" s="164" customFormat="1" ht="11.25" hidden="1" customHeight="1" x14ac:dyDescent="0.25">
      <c r="A469" s="161" t="s">
        <v>57</v>
      </c>
      <c r="B469" s="165" t="s">
        <v>58</v>
      </c>
      <c r="C469" s="165" t="s">
        <v>59</v>
      </c>
      <c r="D469" s="161"/>
      <c r="E469" s="165" t="s">
        <v>60</v>
      </c>
      <c r="F469" s="165" t="s">
        <v>61</v>
      </c>
      <c r="G469" s="161"/>
      <c r="H469" s="162"/>
      <c r="I469" s="162"/>
      <c r="J469" s="162"/>
      <c r="K469" s="162"/>
      <c r="L469" s="162"/>
      <c r="M469" s="162"/>
      <c r="N469" s="162"/>
      <c r="O469" s="162"/>
      <c r="P469" s="162"/>
      <c r="Q469" s="162"/>
      <c r="R469" s="162"/>
      <c r="S469" s="163"/>
      <c r="T469" s="163"/>
      <c r="U469" s="163"/>
      <c r="V469" s="163"/>
      <c r="W469" s="163"/>
      <c r="X469" s="163"/>
      <c r="Y469" s="163"/>
      <c r="Z469" s="163"/>
      <c r="AA469" s="163"/>
      <c r="AB469" s="163"/>
      <c r="AC469" s="163"/>
      <c r="AD469" s="163"/>
      <c r="AE469" s="163"/>
      <c r="AF469" s="163"/>
    </row>
    <row r="470" spans="1:32" s="164" customFormat="1" ht="11.25" hidden="1" customHeight="1" x14ac:dyDescent="0.25">
      <c r="A470" s="161" t="s">
        <v>62</v>
      </c>
      <c r="B470" s="166" t="e">
        <f t="shared" ref="B470:C470" si="26">#REF!</f>
        <v>#REF!</v>
      </c>
      <c r="C470" s="161" t="e">
        <f t="shared" si="26"/>
        <v>#REF!</v>
      </c>
      <c r="D470" s="161" t="e">
        <f>VLOOKUP(C470,A464:B467,2)</f>
        <v>#REF!</v>
      </c>
      <c r="E470" s="166" t="e">
        <f t="shared" ref="E470:E471" si="27">B470*D470/12</f>
        <v>#REF!</v>
      </c>
      <c r="F470" s="167" t="e">
        <f t="shared" ref="F470:F471" si="28">E470*0.75</f>
        <v>#REF!</v>
      </c>
      <c r="G470" s="161"/>
      <c r="H470" s="162"/>
      <c r="I470" s="162"/>
      <c r="J470" s="162"/>
      <c r="K470" s="162"/>
      <c r="L470" s="162"/>
      <c r="M470" s="162"/>
      <c r="N470" s="162"/>
      <c r="O470" s="162"/>
      <c r="P470" s="162"/>
      <c r="Q470" s="162"/>
      <c r="R470" s="162"/>
      <c r="S470" s="163"/>
      <c r="T470" s="163"/>
      <c r="U470" s="163"/>
      <c r="V470" s="163"/>
      <c r="W470" s="163"/>
      <c r="X470" s="163"/>
      <c r="Y470" s="163"/>
      <c r="Z470" s="163"/>
      <c r="AA470" s="163"/>
      <c r="AB470" s="163"/>
      <c r="AC470" s="163"/>
      <c r="AD470" s="163"/>
      <c r="AE470" s="163"/>
      <c r="AF470" s="163"/>
    </row>
    <row r="471" spans="1:32" s="164" customFormat="1" ht="11.25" hidden="1" customHeight="1" x14ac:dyDescent="0.25">
      <c r="A471" s="161" t="s">
        <v>63</v>
      </c>
      <c r="B471" s="166" t="e">
        <f t="shared" ref="B471:C471" si="29">#REF!</f>
        <v>#REF!</v>
      </c>
      <c r="C471" s="161" t="e">
        <f t="shared" si="29"/>
        <v>#REF!</v>
      </c>
      <c r="D471" s="161" t="e">
        <f>VLOOKUP(C471,A464:B467,2)</f>
        <v>#REF!</v>
      </c>
      <c r="E471" s="166" t="e">
        <f t="shared" si="27"/>
        <v>#REF!</v>
      </c>
      <c r="F471" s="167" t="e">
        <f t="shared" si="28"/>
        <v>#REF!</v>
      </c>
      <c r="G471" s="161"/>
      <c r="H471" s="162"/>
      <c r="I471" s="162"/>
      <c r="J471" s="162"/>
      <c r="K471" s="162"/>
      <c r="L471" s="162"/>
      <c r="M471" s="162"/>
      <c r="N471" s="162"/>
      <c r="O471" s="162"/>
      <c r="P471" s="162"/>
      <c r="Q471" s="162"/>
      <c r="R471" s="162"/>
      <c r="S471" s="163"/>
      <c r="T471" s="163"/>
      <c r="U471" s="163"/>
      <c r="V471" s="163"/>
      <c r="W471" s="163"/>
      <c r="X471" s="163"/>
      <c r="Y471" s="163"/>
      <c r="Z471" s="163"/>
      <c r="AA471" s="163"/>
      <c r="AB471" s="163"/>
      <c r="AC471" s="163"/>
      <c r="AD471" s="163"/>
      <c r="AE471" s="163"/>
      <c r="AF471" s="163"/>
    </row>
    <row r="472" spans="1:32" s="164" customFormat="1" ht="15.75" hidden="1" customHeight="1" x14ac:dyDescent="0.25">
      <c r="H472" s="163"/>
      <c r="I472" s="163"/>
      <c r="J472" s="163"/>
      <c r="K472" s="163"/>
      <c r="L472" s="163"/>
      <c r="M472" s="163"/>
      <c r="N472" s="163"/>
      <c r="O472" s="163"/>
      <c r="P472" s="163"/>
      <c r="Q472" s="163"/>
      <c r="R472" s="163"/>
      <c r="S472" s="163"/>
      <c r="T472" s="163"/>
      <c r="U472" s="163"/>
      <c r="V472" s="163"/>
      <c r="W472" s="163"/>
      <c r="X472" s="163"/>
      <c r="Y472" s="163"/>
      <c r="Z472" s="163"/>
      <c r="AA472" s="163"/>
      <c r="AB472" s="163"/>
      <c r="AC472" s="163"/>
      <c r="AD472" s="163"/>
      <c r="AE472" s="163"/>
      <c r="AF472" s="163"/>
    </row>
    <row r="473" spans="1:32" s="164" customFormat="1" ht="15.75" hidden="1" customHeight="1" x14ac:dyDescent="0.25">
      <c r="H473" s="163"/>
      <c r="I473" s="163"/>
      <c r="J473" s="163"/>
      <c r="K473" s="163"/>
      <c r="L473" s="163"/>
      <c r="M473" s="163"/>
      <c r="N473" s="163"/>
      <c r="O473" s="163"/>
      <c r="P473" s="163"/>
      <c r="Q473" s="163"/>
      <c r="R473" s="163"/>
      <c r="S473" s="163"/>
      <c r="T473" s="163"/>
      <c r="U473" s="163"/>
      <c r="V473" s="163"/>
      <c r="W473" s="163"/>
      <c r="X473" s="163"/>
      <c r="Y473" s="163"/>
      <c r="Z473" s="163"/>
      <c r="AA473" s="163"/>
      <c r="AB473" s="163"/>
      <c r="AC473" s="163"/>
      <c r="AD473" s="163"/>
      <c r="AE473" s="163"/>
      <c r="AF473" s="163"/>
    </row>
    <row r="474" spans="1:32" s="164" customFormat="1" ht="15.75" hidden="1" customHeight="1" x14ac:dyDescent="0.25">
      <c r="H474" s="163"/>
      <c r="I474" s="163"/>
      <c r="J474" s="163"/>
      <c r="K474" s="163"/>
      <c r="L474" s="163"/>
      <c r="M474" s="163"/>
      <c r="N474" s="163"/>
      <c r="O474" s="163"/>
      <c r="P474" s="163"/>
      <c r="Q474" s="163"/>
      <c r="R474" s="163"/>
      <c r="S474" s="163"/>
      <c r="T474" s="163"/>
      <c r="U474" s="163"/>
      <c r="V474" s="163"/>
      <c r="W474" s="163"/>
      <c r="X474" s="163"/>
      <c r="Y474" s="163"/>
      <c r="Z474" s="163"/>
      <c r="AA474" s="163"/>
      <c r="AB474" s="163"/>
      <c r="AC474" s="163"/>
      <c r="AD474" s="163"/>
      <c r="AE474" s="163"/>
      <c r="AF474" s="163"/>
    </row>
    <row r="475" spans="1:32" s="164" customFormat="1" ht="15.75" customHeight="1" x14ac:dyDescent="0.25">
      <c r="H475" s="163"/>
      <c r="I475" s="163"/>
      <c r="J475" s="163"/>
      <c r="K475" s="163"/>
      <c r="L475" s="163"/>
      <c r="M475" s="163"/>
      <c r="N475" s="163"/>
      <c r="O475" s="163"/>
      <c r="P475" s="163"/>
      <c r="Q475" s="163"/>
      <c r="R475" s="163"/>
      <c r="S475" s="163"/>
      <c r="T475" s="163"/>
      <c r="U475" s="163"/>
      <c r="V475" s="163"/>
      <c r="W475" s="163"/>
      <c r="X475" s="163"/>
      <c r="Y475" s="163"/>
      <c r="Z475" s="163"/>
      <c r="AA475" s="163"/>
      <c r="AB475" s="163"/>
      <c r="AC475" s="163"/>
      <c r="AD475" s="163"/>
      <c r="AE475" s="163"/>
      <c r="AF475" s="163"/>
    </row>
  </sheetData>
  <sheetProtection algorithmName="SHA-512" hashValue="Wz7NbFuEiB2Y/15fBtFvMIg5OEd/5dIGzNXNN2a0rTlfm/PDDPkWBecNRYgDG6Viwn9AGQnU3cPGPfpv0ELfxA==" saltValue="Xlk90hmlycqelWRJyssqNA==" spinCount="100000" sheet="1" objects="1" scenarios="1" selectLockedCells="1"/>
  <mergeCells count="23">
    <mergeCell ref="A2:G2"/>
    <mergeCell ref="F4:G4"/>
    <mergeCell ref="B5:G5"/>
    <mergeCell ref="B7:C7"/>
    <mergeCell ref="A1:G1"/>
    <mergeCell ref="C16:G16"/>
    <mergeCell ref="D18:F18"/>
    <mergeCell ref="B20:C20"/>
    <mergeCell ref="F21:G21"/>
    <mergeCell ref="I21:J21"/>
    <mergeCell ref="C23:G23"/>
    <mergeCell ref="C24:G24"/>
    <mergeCell ref="C25:G25"/>
    <mergeCell ref="C26:G26"/>
    <mergeCell ref="A48:G48"/>
    <mergeCell ref="C27:G27"/>
    <mergeCell ref="C29:F29"/>
    <mergeCell ref="D39:F39"/>
    <mergeCell ref="A41:G41"/>
    <mergeCell ref="C43:G43"/>
    <mergeCell ref="C44:G44"/>
    <mergeCell ref="C45:G45"/>
    <mergeCell ref="A47:G47"/>
  </mergeCells>
  <dataValidations count="3">
    <dataValidation type="list" allowBlank="1" sqref="F10:F14" xr:uid="{00000000-0002-0000-0000-000000000000}">
      <formula1>"P&amp;I,IO"</formula1>
    </dataValidation>
    <dataValidation type="list" allowBlank="1" showInputMessage="1" showErrorMessage="1" prompt=":Must select frequency for fees" sqref="C10:C14 C33:C37" xr:uid="{00000000-0002-0000-0000-000001000000}">
      <formula1>$A$54:$A$57</formula1>
    </dataValidation>
    <dataValidation type="list" allowBlank="1" sqref="B4" xr:uid="{00000000-0002-0000-0000-000002000000}">
      <formula1>"1,2,3,4,5,6,7,8,9,10,11,12,13,14,15,16,17,18,19,20,21,22,23,24,25,26,27,28,29,30"</formula1>
    </dataValidation>
  </dataValidations>
  <hyperlinks>
    <hyperlink ref="A48" r:id="rId1" xr:uid="{6E762980-C67C-4DD1-BCBB-A76A17B69408}"/>
  </hyperlinks>
  <pageMargins left="0.19685039370078741" right="0.19685039370078741" top="0.23622047244094491" bottom="0.23622047244094491" header="0.31496062992125984" footer="0.31496062992125984"/>
  <pageSetup paperSize="9" orientation="portrait" r:id="rId2"/>
  <ignoredErrors>
    <ignoredError sqref="M10:M14 M35:M37 M33:M34 F32:F33 F34:F37 G32:G37 A33:A34 D33:D37 B43:B45 C43:G45 B39 D39:G39 C29 D10:D14 G9:G15 A18:G18" unlocked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Refinance Comparison</vt:lpstr>
      <vt:lpstr>'Refinance Comparison'!Print_Area</vt:lpstr>
      <vt:lpstr>'Refinance Comparison'!PrintArea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McCleery</dc:creator>
  <cp:lastModifiedBy>David McCleery</cp:lastModifiedBy>
  <cp:lastPrinted>2024-04-23T22:53:56Z</cp:lastPrinted>
  <dcterms:created xsi:type="dcterms:W3CDTF">2021-09-01T06:52:01Z</dcterms:created>
  <dcterms:modified xsi:type="dcterms:W3CDTF">2024-04-23T22:56:26Z</dcterms:modified>
</cp:coreProperties>
</file>