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mccl\Downloads\"/>
    </mc:Choice>
  </mc:AlternateContent>
  <xr:revisionPtr revIDLastSave="0" documentId="8_{E6EBDB80-4A6D-43A3-9884-D7F1B8543C80}" xr6:coauthVersionLast="47" xr6:coauthVersionMax="47" xr10:uidLastSave="{00000000-0000-0000-0000-000000000000}"/>
  <workbookProtection workbookPassword="90B1" lockStructure="1"/>
  <bookViews>
    <workbookView xWindow="-120" yWindow="-120" windowWidth="29040" windowHeight="15840" tabRatio="390" xr2:uid="{00000000-000D-0000-FFFF-FFFF00000000}"/>
  </bookViews>
  <sheets>
    <sheet name="Repayments" sheetId="8" r:id="rId1"/>
  </sheets>
  <definedNames>
    <definedName name="_xlnm._FilterDatabase" localSheetId="0" hidden="1">Repayments!#REF!</definedName>
    <definedName name="_xlnm.Print_Area" localSheetId="0">Repayments!$A$1:$U$70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" i="8" l="1"/>
  <c r="AD21" i="8"/>
  <c r="H14" i="8"/>
  <c r="AC21" i="8" s="1"/>
  <c r="K80" i="8"/>
  <c r="B16" i="8"/>
  <c r="F10" i="8"/>
  <c r="F14" i="8"/>
  <c r="G14" i="8" s="1"/>
  <c r="E10" i="8"/>
  <c r="B12" i="8"/>
  <c r="B48" i="8"/>
  <c r="C48" i="8" s="1"/>
  <c r="F12" i="8" s="1"/>
  <c r="K15" i="8" l="1"/>
  <c r="E12" i="8"/>
  <c r="K11" i="8"/>
  <c r="K10" i="8"/>
  <c r="K12" i="8"/>
  <c r="K14" i="8"/>
  <c r="K9" i="8"/>
  <c r="K13" i="8"/>
  <c r="C50" i="8"/>
  <c r="AC18" i="8"/>
  <c r="AC20" i="8"/>
  <c r="AD20" i="8"/>
  <c r="H7" i="8"/>
  <c r="K8" i="8" s="1"/>
  <c r="K85" i="8"/>
  <c r="K87" i="8" s="1"/>
  <c r="R11" i="8"/>
  <c r="S11" i="8" s="1"/>
  <c r="R10" i="8"/>
  <c r="S10" i="8" s="1"/>
  <c r="R9" i="8"/>
  <c r="S9" i="8" s="1"/>
  <c r="R8" i="8"/>
  <c r="S8" i="8" s="1"/>
  <c r="K6" i="8"/>
  <c r="L6" i="8"/>
  <c r="J8" i="8"/>
  <c r="E11" i="8"/>
  <c r="W86" i="8"/>
  <c r="W87" i="8" s="1"/>
  <c r="W88" i="8" s="1"/>
  <c r="W89" i="8" s="1"/>
  <c r="W90" i="8" s="1"/>
  <c r="W91" i="8" s="1"/>
  <c r="W92" i="8" s="1"/>
  <c r="W93" i="8" s="1"/>
  <c r="W94" i="8" s="1"/>
  <c r="W95" i="8" s="1"/>
  <c r="W96" i="8" s="1"/>
  <c r="W97" i="8" s="1"/>
  <c r="W98" i="8" s="1"/>
  <c r="W99" i="8" s="1"/>
  <c r="W100" i="8" s="1"/>
  <c r="W101" i="8" s="1"/>
  <c r="W102" i="8" s="1"/>
  <c r="W103" i="8" s="1"/>
  <c r="W104" i="8" s="1"/>
  <c r="W105" i="8" s="1"/>
  <c r="W106" i="8" s="1"/>
  <c r="W107" i="8" s="1"/>
  <c r="W108" i="8" s="1"/>
  <c r="W109" i="8" s="1"/>
  <c r="AB20" i="8"/>
  <c r="G80" i="8"/>
  <c r="B470" i="8"/>
  <c r="B469" i="8"/>
  <c r="B468" i="8"/>
  <c r="B467" i="8"/>
  <c r="B465" i="8"/>
  <c r="C85" i="8"/>
  <c r="B461" i="8"/>
  <c r="B464" i="8"/>
  <c r="B466" i="8"/>
  <c r="B462" i="8"/>
  <c r="B463" i="8"/>
  <c r="C80" i="8"/>
  <c r="C81" i="8" l="1"/>
  <c r="E80" i="8" s="1"/>
  <c r="I85" i="8" s="1"/>
  <c r="G81" i="8"/>
  <c r="E16" i="8"/>
  <c r="K81" i="8"/>
  <c r="G85" i="8"/>
  <c r="G87" i="8"/>
  <c r="C87" i="8"/>
  <c r="E85" i="8" l="1"/>
  <c r="AB24" i="8" s="1"/>
  <c r="AB22" i="8" s="1"/>
  <c r="I87" i="8"/>
  <c r="G88" i="8" s="1"/>
  <c r="I88" i="8" s="1"/>
  <c r="G89" i="8" s="1"/>
  <c r="I89" i="8" s="1"/>
  <c r="G90" i="8" s="1"/>
  <c r="I90" i="8" s="1"/>
  <c r="G91" i="8" s="1"/>
  <c r="I91" i="8" s="1"/>
  <c r="G92" i="8" s="1"/>
  <c r="I92" i="8" s="1"/>
  <c r="G93" i="8" s="1"/>
  <c r="I93" i="8" s="1"/>
  <c r="G94" i="8" s="1"/>
  <c r="I94" i="8" s="1"/>
  <c r="G95" i="8" s="1"/>
  <c r="I95" i="8" s="1"/>
  <c r="G96" i="8" s="1"/>
  <c r="I96" i="8" s="1"/>
  <c r="G97" i="8" s="1"/>
  <c r="I97" i="8" s="1"/>
  <c r="G98" i="8" s="1"/>
  <c r="I98" i="8" s="1"/>
  <c r="G99" i="8" s="1"/>
  <c r="I99" i="8" s="1"/>
  <c r="G100" i="8" s="1"/>
  <c r="I100" i="8" s="1"/>
  <c r="G101" i="8" s="1"/>
  <c r="I101" i="8" s="1"/>
  <c r="G102" i="8" s="1"/>
  <c r="I102" i="8" s="1"/>
  <c r="G103" i="8" s="1"/>
  <c r="I103" i="8" s="1"/>
  <c r="G104" i="8" s="1"/>
  <c r="I104" i="8" s="1"/>
  <c r="G105" i="8" s="1"/>
  <c r="I105" i="8" s="1"/>
  <c r="G106" i="8" s="1"/>
  <c r="I106" i="8" s="1"/>
  <c r="G107" i="8" s="1"/>
  <c r="I107" i="8" s="1"/>
  <c r="G108" i="8" s="1"/>
  <c r="I108" i="8" s="1"/>
  <c r="G109" i="8" s="1"/>
  <c r="I109" i="8" s="1"/>
  <c r="G110" i="8" s="1"/>
  <c r="I110" i="8" s="1"/>
  <c r="G111" i="8" s="1"/>
  <c r="I111" i="8" s="1"/>
  <c r="G112" i="8" s="1"/>
  <c r="I112" i="8" s="1"/>
  <c r="G113" i="8" s="1"/>
  <c r="I113" i="8" s="1"/>
  <c r="G114" i="8" s="1"/>
  <c r="I114" i="8" s="1"/>
  <c r="G115" i="8" s="1"/>
  <c r="I115" i="8" s="1"/>
  <c r="G116" i="8" s="1"/>
  <c r="I116" i="8" s="1"/>
  <c r="G117" i="8" s="1"/>
  <c r="I117" i="8" s="1"/>
  <c r="G118" i="8" s="1"/>
  <c r="I118" i="8" s="1"/>
  <c r="G119" i="8" s="1"/>
  <c r="I119" i="8" s="1"/>
  <c r="G120" i="8" s="1"/>
  <c r="I120" i="8" s="1"/>
  <c r="G121" i="8" s="1"/>
  <c r="I121" i="8" s="1"/>
  <c r="G122" i="8" s="1"/>
  <c r="I122" i="8" s="1"/>
  <c r="G123" i="8" s="1"/>
  <c r="I123" i="8" s="1"/>
  <c r="G124" i="8" s="1"/>
  <c r="I124" i="8" s="1"/>
  <c r="G125" i="8" s="1"/>
  <c r="I125" i="8" s="1"/>
  <c r="G126" i="8" s="1"/>
  <c r="I126" i="8" s="1"/>
  <c r="G127" i="8" s="1"/>
  <c r="I127" i="8" s="1"/>
  <c r="G128" i="8" s="1"/>
  <c r="I128" i="8" s="1"/>
  <c r="G129" i="8" s="1"/>
  <c r="I129" i="8" s="1"/>
  <c r="G130" i="8" s="1"/>
  <c r="I130" i="8" s="1"/>
  <c r="G131" i="8" s="1"/>
  <c r="I131" i="8" s="1"/>
  <c r="G132" i="8" s="1"/>
  <c r="I132" i="8" s="1"/>
  <c r="G133" i="8" s="1"/>
  <c r="I133" i="8" s="1"/>
  <c r="G134" i="8" s="1"/>
  <c r="I134" i="8" s="1"/>
  <c r="G135" i="8" s="1"/>
  <c r="I135" i="8" s="1"/>
  <c r="G136" i="8" s="1"/>
  <c r="I136" i="8" s="1"/>
  <c r="G137" i="8" s="1"/>
  <c r="I137" i="8" s="1"/>
  <c r="G138" i="8" s="1"/>
  <c r="I138" i="8" s="1"/>
  <c r="G139" i="8" s="1"/>
  <c r="I139" i="8" s="1"/>
  <c r="G140" i="8" s="1"/>
  <c r="I140" i="8" s="1"/>
  <c r="G141" i="8" s="1"/>
  <c r="I141" i="8" s="1"/>
  <c r="G142" i="8" s="1"/>
  <c r="I142" i="8" s="1"/>
  <c r="G143" i="8" s="1"/>
  <c r="I143" i="8" s="1"/>
  <c r="G144" i="8" s="1"/>
  <c r="I144" i="8" s="1"/>
  <c r="G145" i="8" s="1"/>
  <c r="I145" i="8" s="1"/>
  <c r="G146" i="8" s="1"/>
  <c r="I146" i="8" s="1"/>
  <c r="G147" i="8" s="1"/>
  <c r="I147" i="8" s="1"/>
  <c r="G148" i="8" s="1"/>
  <c r="I148" i="8" s="1"/>
  <c r="G149" i="8" s="1"/>
  <c r="I149" i="8" s="1"/>
  <c r="G150" i="8" s="1"/>
  <c r="I150" i="8" s="1"/>
  <c r="G151" i="8" s="1"/>
  <c r="I151" i="8" s="1"/>
  <c r="G152" i="8" s="1"/>
  <c r="I152" i="8" s="1"/>
  <c r="G153" i="8" s="1"/>
  <c r="I153" i="8" s="1"/>
  <c r="G154" i="8" s="1"/>
  <c r="I154" i="8" s="1"/>
  <c r="G155" i="8" s="1"/>
  <c r="I155" i="8" s="1"/>
  <c r="G156" i="8" s="1"/>
  <c r="I156" i="8" s="1"/>
  <c r="G157" i="8" s="1"/>
  <c r="I157" i="8" s="1"/>
  <c r="G158" i="8" s="1"/>
  <c r="I158" i="8" s="1"/>
  <c r="G159" i="8" s="1"/>
  <c r="I159" i="8" s="1"/>
  <c r="G160" i="8" s="1"/>
  <c r="I160" i="8" s="1"/>
  <c r="G161" i="8" s="1"/>
  <c r="I161" i="8" s="1"/>
  <c r="G162" i="8" s="1"/>
  <c r="I162" i="8" s="1"/>
  <c r="G163" i="8" s="1"/>
  <c r="I163" i="8" s="1"/>
  <c r="G164" i="8" s="1"/>
  <c r="I164" i="8" s="1"/>
  <c r="G165" i="8" s="1"/>
  <c r="I165" i="8" s="1"/>
  <c r="G166" i="8" s="1"/>
  <c r="I166" i="8" s="1"/>
  <c r="G167" i="8" s="1"/>
  <c r="I167" i="8" s="1"/>
  <c r="G168" i="8" s="1"/>
  <c r="I168" i="8" s="1"/>
  <c r="G169" i="8" s="1"/>
  <c r="I169" i="8" s="1"/>
  <c r="G170" i="8" s="1"/>
  <c r="I170" i="8" s="1"/>
  <c r="G171" i="8" s="1"/>
  <c r="I171" i="8" s="1"/>
  <c r="G172" i="8" s="1"/>
  <c r="I172" i="8" s="1"/>
  <c r="G173" i="8" s="1"/>
  <c r="I173" i="8" s="1"/>
  <c r="G174" i="8" s="1"/>
  <c r="I174" i="8" s="1"/>
  <c r="G175" i="8" s="1"/>
  <c r="I175" i="8" s="1"/>
  <c r="G176" i="8" s="1"/>
  <c r="I176" i="8" s="1"/>
  <c r="G177" i="8" s="1"/>
  <c r="I177" i="8" s="1"/>
  <c r="G178" i="8" s="1"/>
  <c r="I178" i="8" s="1"/>
  <c r="G179" i="8" s="1"/>
  <c r="I179" i="8" s="1"/>
  <c r="G180" i="8" s="1"/>
  <c r="I180" i="8" s="1"/>
  <c r="G181" i="8" s="1"/>
  <c r="I181" i="8" s="1"/>
  <c r="G182" i="8" s="1"/>
  <c r="I182" i="8" s="1"/>
  <c r="G183" i="8" s="1"/>
  <c r="I183" i="8" s="1"/>
  <c r="G184" i="8" s="1"/>
  <c r="I184" i="8" s="1"/>
  <c r="G185" i="8" s="1"/>
  <c r="I185" i="8" s="1"/>
  <c r="G186" i="8" s="1"/>
  <c r="I186" i="8" s="1"/>
  <c r="G187" i="8" s="1"/>
  <c r="I187" i="8" s="1"/>
  <c r="G188" i="8" s="1"/>
  <c r="I188" i="8" s="1"/>
  <c r="G189" i="8" s="1"/>
  <c r="I189" i="8" s="1"/>
  <c r="G190" i="8" s="1"/>
  <c r="I190" i="8" s="1"/>
  <c r="G191" i="8" s="1"/>
  <c r="I191" i="8" s="1"/>
  <c r="G192" i="8" s="1"/>
  <c r="I192" i="8" s="1"/>
  <c r="G193" i="8" s="1"/>
  <c r="I193" i="8" s="1"/>
  <c r="G194" i="8" s="1"/>
  <c r="I194" i="8" s="1"/>
  <c r="G195" i="8" s="1"/>
  <c r="I195" i="8" s="1"/>
  <c r="G196" i="8" s="1"/>
  <c r="I196" i="8" s="1"/>
  <c r="G197" i="8" s="1"/>
  <c r="I197" i="8" s="1"/>
  <c r="G198" i="8" s="1"/>
  <c r="I198" i="8" s="1"/>
  <c r="G199" i="8" s="1"/>
  <c r="I199" i="8" s="1"/>
  <c r="G200" i="8" s="1"/>
  <c r="I200" i="8" s="1"/>
  <c r="G201" i="8" s="1"/>
  <c r="I201" i="8" s="1"/>
  <c r="G202" i="8" s="1"/>
  <c r="I202" i="8" s="1"/>
  <c r="G203" i="8" s="1"/>
  <c r="I203" i="8" s="1"/>
  <c r="G204" i="8" s="1"/>
  <c r="I204" i="8" s="1"/>
  <c r="G205" i="8" s="1"/>
  <c r="I205" i="8" s="1"/>
  <c r="G206" i="8" s="1"/>
  <c r="I206" i="8" s="1"/>
  <c r="G207" i="8" s="1"/>
  <c r="I207" i="8" s="1"/>
  <c r="G208" i="8" s="1"/>
  <c r="I208" i="8" s="1"/>
  <c r="G209" i="8" s="1"/>
  <c r="I209" i="8" s="1"/>
  <c r="G210" i="8" s="1"/>
  <c r="I210" i="8" s="1"/>
  <c r="G211" i="8" s="1"/>
  <c r="I211" i="8" s="1"/>
  <c r="G212" i="8" s="1"/>
  <c r="I212" i="8" s="1"/>
  <c r="G213" i="8" s="1"/>
  <c r="I213" i="8" s="1"/>
  <c r="G214" i="8" s="1"/>
  <c r="I214" i="8" s="1"/>
  <c r="G215" i="8" s="1"/>
  <c r="I215" i="8" s="1"/>
  <c r="G216" i="8" s="1"/>
  <c r="I216" i="8" s="1"/>
  <c r="G217" i="8" s="1"/>
  <c r="I217" i="8" s="1"/>
  <c r="G218" i="8" s="1"/>
  <c r="I218" i="8" s="1"/>
  <c r="G219" i="8" s="1"/>
  <c r="I219" i="8" s="1"/>
  <c r="G220" i="8" s="1"/>
  <c r="I220" i="8" s="1"/>
  <c r="G221" i="8" s="1"/>
  <c r="I221" i="8" s="1"/>
  <c r="G222" i="8" s="1"/>
  <c r="I222" i="8" s="1"/>
  <c r="G223" i="8" s="1"/>
  <c r="I223" i="8" s="1"/>
  <c r="G224" i="8" s="1"/>
  <c r="I224" i="8" s="1"/>
  <c r="G225" i="8" s="1"/>
  <c r="I225" i="8" s="1"/>
  <c r="G226" i="8" s="1"/>
  <c r="I226" i="8" s="1"/>
  <c r="G227" i="8" s="1"/>
  <c r="I227" i="8" s="1"/>
  <c r="G228" i="8" s="1"/>
  <c r="I228" i="8" s="1"/>
  <c r="G229" i="8" s="1"/>
  <c r="I229" i="8" s="1"/>
  <c r="G230" i="8" s="1"/>
  <c r="I230" i="8" s="1"/>
  <c r="G231" i="8" s="1"/>
  <c r="I231" i="8" s="1"/>
  <c r="G232" i="8" s="1"/>
  <c r="I232" i="8" s="1"/>
  <c r="G233" i="8" s="1"/>
  <c r="I233" i="8" s="1"/>
  <c r="G234" i="8" s="1"/>
  <c r="I234" i="8" s="1"/>
  <c r="G235" i="8" s="1"/>
  <c r="I235" i="8" s="1"/>
  <c r="G236" i="8" s="1"/>
  <c r="I236" i="8" s="1"/>
  <c r="G237" i="8" s="1"/>
  <c r="I237" i="8" s="1"/>
  <c r="G238" i="8" s="1"/>
  <c r="I238" i="8" s="1"/>
  <c r="G239" i="8" s="1"/>
  <c r="I239" i="8" s="1"/>
  <c r="G240" i="8" s="1"/>
  <c r="I240" i="8" s="1"/>
  <c r="G241" i="8" s="1"/>
  <c r="I241" i="8" s="1"/>
  <c r="G242" i="8" s="1"/>
  <c r="I242" i="8" s="1"/>
  <c r="G243" i="8" s="1"/>
  <c r="I243" i="8" s="1"/>
  <c r="G244" i="8" s="1"/>
  <c r="I244" i="8" s="1"/>
  <c r="G245" i="8" s="1"/>
  <c r="I245" i="8" s="1"/>
  <c r="G246" i="8" s="1"/>
  <c r="I246" i="8" s="1"/>
  <c r="G247" i="8" s="1"/>
  <c r="I247" i="8" s="1"/>
  <c r="G248" i="8" s="1"/>
  <c r="I248" i="8" s="1"/>
  <c r="G249" i="8" s="1"/>
  <c r="I249" i="8" s="1"/>
  <c r="G250" i="8" s="1"/>
  <c r="I250" i="8" s="1"/>
  <c r="G251" i="8" s="1"/>
  <c r="I251" i="8" s="1"/>
  <c r="G252" i="8" s="1"/>
  <c r="I252" i="8" s="1"/>
  <c r="G253" i="8" s="1"/>
  <c r="I253" i="8" s="1"/>
  <c r="G254" i="8" s="1"/>
  <c r="I254" i="8" s="1"/>
  <c r="G255" i="8" s="1"/>
  <c r="I255" i="8" s="1"/>
  <c r="G256" i="8" s="1"/>
  <c r="I256" i="8" s="1"/>
  <c r="G257" i="8" s="1"/>
  <c r="I257" i="8" s="1"/>
  <c r="G258" i="8" s="1"/>
  <c r="I258" i="8" s="1"/>
  <c r="G259" i="8" s="1"/>
  <c r="I259" i="8" s="1"/>
  <c r="G260" i="8" s="1"/>
  <c r="I260" i="8" s="1"/>
  <c r="G261" i="8" s="1"/>
  <c r="I261" i="8" s="1"/>
  <c r="G262" i="8" s="1"/>
  <c r="I262" i="8" s="1"/>
  <c r="G263" i="8" s="1"/>
  <c r="I263" i="8" s="1"/>
  <c r="G264" i="8" s="1"/>
  <c r="I264" i="8" s="1"/>
  <c r="G265" i="8" s="1"/>
  <c r="I265" i="8" s="1"/>
  <c r="G266" i="8" s="1"/>
  <c r="I266" i="8" s="1"/>
  <c r="G267" i="8" s="1"/>
  <c r="I267" i="8" s="1"/>
  <c r="G268" i="8" s="1"/>
  <c r="I268" i="8" s="1"/>
  <c r="G269" i="8" s="1"/>
  <c r="I269" i="8" s="1"/>
  <c r="G270" i="8" s="1"/>
  <c r="I270" i="8" s="1"/>
  <c r="G271" i="8" s="1"/>
  <c r="I271" i="8" s="1"/>
  <c r="G272" i="8" s="1"/>
  <c r="I272" i="8" s="1"/>
  <c r="G273" i="8" s="1"/>
  <c r="I273" i="8" s="1"/>
  <c r="G274" i="8" s="1"/>
  <c r="I274" i="8" s="1"/>
  <c r="G275" i="8" s="1"/>
  <c r="I275" i="8" s="1"/>
  <c r="G276" i="8" s="1"/>
  <c r="I276" i="8" s="1"/>
  <c r="G277" i="8" s="1"/>
  <c r="I277" i="8" s="1"/>
  <c r="G278" i="8" s="1"/>
  <c r="I278" i="8" s="1"/>
  <c r="G279" i="8" s="1"/>
  <c r="I279" i="8" s="1"/>
  <c r="G280" i="8" s="1"/>
  <c r="I280" i="8" s="1"/>
  <c r="G281" i="8" s="1"/>
  <c r="I281" i="8" s="1"/>
  <c r="G282" i="8" s="1"/>
  <c r="I282" i="8" s="1"/>
  <c r="G283" i="8" s="1"/>
  <c r="I283" i="8" s="1"/>
  <c r="G284" i="8" s="1"/>
  <c r="I284" i="8" s="1"/>
  <c r="G285" i="8" s="1"/>
  <c r="I285" i="8" s="1"/>
  <c r="G286" i="8" s="1"/>
  <c r="I286" i="8" s="1"/>
  <c r="G287" i="8" s="1"/>
  <c r="I287" i="8" s="1"/>
  <c r="G288" i="8" s="1"/>
  <c r="I288" i="8" s="1"/>
  <c r="G289" i="8" s="1"/>
  <c r="I289" i="8" s="1"/>
  <c r="G290" i="8" s="1"/>
  <c r="I290" i="8" s="1"/>
  <c r="G291" i="8" s="1"/>
  <c r="I291" i="8" s="1"/>
  <c r="G292" i="8" s="1"/>
  <c r="I292" i="8" s="1"/>
  <c r="G293" i="8" s="1"/>
  <c r="I293" i="8" s="1"/>
  <c r="G294" i="8" s="1"/>
  <c r="I294" i="8" s="1"/>
  <c r="G295" i="8" s="1"/>
  <c r="I295" i="8" s="1"/>
  <c r="G296" i="8" s="1"/>
  <c r="I296" i="8" s="1"/>
  <c r="G297" i="8" s="1"/>
  <c r="I297" i="8" s="1"/>
  <c r="G298" i="8" s="1"/>
  <c r="I298" i="8" s="1"/>
  <c r="G299" i="8" s="1"/>
  <c r="I299" i="8" s="1"/>
  <c r="G300" i="8" s="1"/>
  <c r="I300" i="8" s="1"/>
  <c r="G301" i="8" s="1"/>
  <c r="I301" i="8" s="1"/>
  <c r="G302" i="8" s="1"/>
  <c r="I302" i="8" s="1"/>
  <c r="G303" i="8" s="1"/>
  <c r="I303" i="8" s="1"/>
  <c r="G304" i="8" s="1"/>
  <c r="I304" i="8" s="1"/>
  <c r="G305" i="8" s="1"/>
  <c r="I305" i="8" s="1"/>
  <c r="G306" i="8" s="1"/>
  <c r="I306" i="8" s="1"/>
  <c r="G307" i="8" s="1"/>
  <c r="I307" i="8" s="1"/>
  <c r="G308" i="8" s="1"/>
  <c r="I308" i="8" s="1"/>
  <c r="G309" i="8" s="1"/>
  <c r="I309" i="8" s="1"/>
  <c r="G310" i="8" s="1"/>
  <c r="I310" i="8" s="1"/>
  <c r="G311" i="8" s="1"/>
  <c r="I311" i="8" s="1"/>
  <c r="G312" i="8" s="1"/>
  <c r="I312" i="8" s="1"/>
  <c r="G313" i="8" s="1"/>
  <c r="I313" i="8" s="1"/>
  <c r="G314" i="8" s="1"/>
  <c r="I314" i="8" s="1"/>
  <c r="G315" i="8" s="1"/>
  <c r="I315" i="8" s="1"/>
  <c r="G316" i="8" s="1"/>
  <c r="I316" i="8" s="1"/>
  <c r="G317" i="8" s="1"/>
  <c r="I317" i="8" s="1"/>
  <c r="G318" i="8" s="1"/>
  <c r="I318" i="8" s="1"/>
  <c r="G319" i="8" s="1"/>
  <c r="I319" i="8" s="1"/>
  <c r="G320" i="8" s="1"/>
  <c r="I320" i="8" s="1"/>
  <c r="G321" i="8" s="1"/>
  <c r="I321" i="8" s="1"/>
  <c r="G322" i="8" s="1"/>
  <c r="I322" i="8" s="1"/>
  <c r="G323" i="8" s="1"/>
  <c r="I323" i="8" s="1"/>
  <c r="G324" i="8" s="1"/>
  <c r="I324" i="8" s="1"/>
  <c r="G325" i="8" s="1"/>
  <c r="I325" i="8" s="1"/>
  <c r="G326" i="8" s="1"/>
  <c r="I326" i="8" s="1"/>
  <c r="G327" i="8" s="1"/>
  <c r="I327" i="8" s="1"/>
  <c r="G328" i="8" s="1"/>
  <c r="I328" i="8" s="1"/>
  <c r="G329" i="8" s="1"/>
  <c r="I329" i="8" s="1"/>
  <c r="G330" i="8" s="1"/>
  <c r="I330" i="8" s="1"/>
  <c r="G331" i="8" s="1"/>
  <c r="I331" i="8" s="1"/>
  <c r="G332" i="8" s="1"/>
  <c r="I332" i="8" s="1"/>
  <c r="G333" i="8" s="1"/>
  <c r="I333" i="8" s="1"/>
  <c r="G334" i="8" s="1"/>
  <c r="I334" i="8" s="1"/>
  <c r="G335" i="8" s="1"/>
  <c r="I335" i="8" s="1"/>
  <c r="G336" i="8" s="1"/>
  <c r="I336" i="8" s="1"/>
  <c r="G337" i="8" s="1"/>
  <c r="I337" i="8" s="1"/>
  <c r="G338" i="8" s="1"/>
  <c r="I338" i="8" s="1"/>
  <c r="G339" i="8" s="1"/>
  <c r="I339" i="8" s="1"/>
  <c r="G340" i="8" s="1"/>
  <c r="I340" i="8" s="1"/>
  <c r="G341" i="8" s="1"/>
  <c r="I341" i="8" s="1"/>
  <c r="G342" i="8" s="1"/>
  <c r="I342" i="8" s="1"/>
  <c r="G343" i="8" s="1"/>
  <c r="I343" i="8" s="1"/>
  <c r="G344" i="8" s="1"/>
  <c r="I344" i="8" s="1"/>
  <c r="G345" i="8" s="1"/>
  <c r="I345" i="8" s="1"/>
  <c r="G346" i="8" s="1"/>
  <c r="I346" i="8" s="1"/>
  <c r="G347" i="8" s="1"/>
  <c r="I347" i="8" s="1"/>
  <c r="G348" i="8" s="1"/>
  <c r="I348" i="8" s="1"/>
  <c r="G349" i="8" s="1"/>
  <c r="I349" i="8" s="1"/>
  <c r="G350" i="8" s="1"/>
  <c r="I350" i="8" s="1"/>
  <c r="G351" i="8" s="1"/>
  <c r="I351" i="8" s="1"/>
  <c r="G352" i="8" s="1"/>
  <c r="I352" i="8" s="1"/>
  <c r="G353" i="8" s="1"/>
  <c r="I353" i="8" s="1"/>
  <c r="G354" i="8" s="1"/>
  <c r="I354" i="8" s="1"/>
  <c r="G355" i="8" s="1"/>
  <c r="I355" i="8" s="1"/>
  <c r="G356" i="8" s="1"/>
  <c r="I356" i="8" s="1"/>
  <c r="G357" i="8" s="1"/>
  <c r="I357" i="8" s="1"/>
  <c r="G358" i="8" s="1"/>
  <c r="I358" i="8" s="1"/>
  <c r="G359" i="8" s="1"/>
  <c r="I359" i="8" s="1"/>
  <c r="G360" i="8" s="1"/>
  <c r="I360" i="8" s="1"/>
  <c r="G361" i="8" s="1"/>
  <c r="I361" i="8" s="1"/>
  <c r="G362" i="8" s="1"/>
  <c r="I362" i="8" s="1"/>
  <c r="G363" i="8" s="1"/>
  <c r="I363" i="8" s="1"/>
  <c r="G364" i="8" s="1"/>
  <c r="I364" i="8" s="1"/>
  <c r="G365" i="8" s="1"/>
  <c r="I365" i="8" s="1"/>
  <c r="G366" i="8" s="1"/>
  <c r="I366" i="8" s="1"/>
  <c r="G367" i="8" s="1"/>
  <c r="I367" i="8" s="1"/>
  <c r="G368" i="8" s="1"/>
  <c r="I368" i="8" s="1"/>
  <c r="G369" i="8" s="1"/>
  <c r="I369" i="8" s="1"/>
  <c r="G370" i="8" s="1"/>
  <c r="I370" i="8" s="1"/>
  <c r="G371" i="8" s="1"/>
  <c r="I371" i="8" s="1"/>
  <c r="G372" i="8" s="1"/>
  <c r="I372" i="8" s="1"/>
  <c r="G373" i="8" s="1"/>
  <c r="I373" i="8" s="1"/>
  <c r="G374" i="8" s="1"/>
  <c r="I374" i="8" s="1"/>
  <c r="G375" i="8" s="1"/>
  <c r="I375" i="8" s="1"/>
  <c r="G376" i="8" s="1"/>
  <c r="I376" i="8" s="1"/>
  <c r="G377" i="8" s="1"/>
  <c r="I377" i="8" s="1"/>
  <c r="G378" i="8" s="1"/>
  <c r="I378" i="8" s="1"/>
  <c r="G379" i="8" s="1"/>
  <c r="I379" i="8" s="1"/>
  <c r="G380" i="8" s="1"/>
  <c r="I380" i="8" s="1"/>
  <c r="G381" i="8" s="1"/>
  <c r="I381" i="8" s="1"/>
  <c r="G382" i="8" s="1"/>
  <c r="I382" i="8" s="1"/>
  <c r="G383" i="8" s="1"/>
  <c r="I383" i="8" s="1"/>
  <c r="G384" i="8" s="1"/>
  <c r="I384" i="8" s="1"/>
  <c r="G385" i="8" s="1"/>
  <c r="I385" i="8" s="1"/>
  <c r="G386" i="8" s="1"/>
  <c r="I386" i="8" s="1"/>
  <c r="G387" i="8" s="1"/>
  <c r="I387" i="8" s="1"/>
  <c r="G388" i="8" s="1"/>
  <c r="I388" i="8" s="1"/>
  <c r="G389" i="8" s="1"/>
  <c r="I389" i="8" s="1"/>
  <c r="G390" i="8" s="1"/>
  <c r="I390" i="8" s="1"/>
  <c r="G391" i="8" s="1"/>
  <c r="I391" i="8" s="1"/>
  <c r="G392" i="8" s="1"/>
  <c r="I392" i="8" s="1"/>
  <c r="G393" i="8" s="1"/>
  <c r="I393" i="8" s="1"/>
  <c r="G394" i="8" s="1"/>
  <c r="I394" i="8" s="1"/>
  <c r="G395" i="8" s="1"/>
  <c r="I395" i="8" s="1"/>
  <c r="G396" i="8" s="1"/>
  <c r="I396" i="8" s="1"/>
  <c r="G397" i="8" s="1"/>
  <c r="I397" i="8" s="1"/>
  <c r="G398" i="8" s="1"/>
  <c r="I398" i="8" s="1"/>
  <c r="G399" i="8" s="1"/>
  <c r="I399" i="8" s="1"/>
  <c r="G400" i="8" s="1"/>
  <c r="I400" i="8" s="1"/>
  <c r="G401" i="8" s="1"/>
  <c r="I401" i="8" s="1"/>
  <c r="G402" i="8" s="1"/>
  <c r="I402" i="8" s="1"/>
  <c r="G403" i="8" s="1"/>
  <c r="I403" i="8" s="1"/>
  <c r="G404" i="8" s="1"/>
  <c r="I404" i="8" s="1"/>
  <c r="G405" i="8" s="1"/>
  <c r="I405" i="8" s="1"/>
  <c r="G406" i="8" s="1"/>
  <c r="I406" i="8" s="1"/>
  <c r="G407" i="8" s="1"/>
  <c r="I407" i="8" s="1"/>
  <c r="G408" i="8" s="1"/>
  <c r="I408" i="8" s="1"/>
  <c r="G409" i="8" s="1"/>
  <c r="I409" i="8" s="1"/>
  <c r="G410" i="8" s="1"/>
  <c r="I410" i="8" s="1"/>
  <c r="G411" i="8" s="1"/>
  <c r="I411" i="8" s="1"/>
  <c r="G412" i="8" s="1"/>
  <c r="I412" i="8" s="1"/>
  <c r="G413" i="8" s="1"/>
  <c r="I413" i="8" s="1"/>
  <c r="G414" i="8" s="1"/>
  <c r="I414" i="8" s="1"/>
  <c r="G415" i="8" s="1"/>
  <c r="I415" i="8" s="1"/>
  <c r="G416" i="8" s="1"/>
  <c r="I416" i="8" s="1"/>
  <c r="G417" i="8" s="1"/>
  <c r="I417" i="8" s="1"/>
  <c r="G418" i="8" s="1"/>
  <c r="I418" i="8" s="1"/>
  <c r="G419" i="8" s="1"/>
  <c r="I419" i="8" s="1"/>
  <c r="G420" i="8" s="1"/>
  <c r="I420" i="8" s="1"/>
  <c r="G421" i="8" s="1"/>
  <c r="I421" i="8" s="1"/>
  <c r="G422" i="8" s="1"/>
  <c r="I422" i="8" s="1"/>
  <c r="G423" i="8" s="1"/>
  <c r="I423" i="8" s="1"/>
  <c r="G424" i="8" s="1"/>
  <c r="I424" i="8" s="1"/>
  <c r="G425" i="8" s="1"/>
  <c r="I425" i="8" s="1"/>
  <c r="G426" i="8" s="1"/>
  <c r="I426" i="8" s="1"/>
  <c r="G427" i="8" s="1"/>
  <c r="I427" i="8" s="1"/>
  <c r="G428" i="8" s="1"/>
  <c r="I428" i="8" s="1"/>
  <c r="G429" i="8" s="1"/>
  <c r="I429" i="8" s="1"/>
  <c r="G430" i="8" s="1"/>
  <c r="I430" i="8" s="1"/>
  <c r="G431" i="8" s="1"/>
  <c r="I431" i="8" s="1"/>
  <c r="G432" i="8" s="1"/>
  <c r="I432" i="8" s="1"/>
  <c r="G433" i="8" s="1"/>
  <c r="I433" i="8" s="1"/>
  <c r="G434" i="8" s="1"/>
  <c r="I434" i="8" s="1"/>
  <c r="G435" i="8" s="1"/>
  <c r="I435" i="8" s="1"/>
  <c r="G436" i="8" s="1"/>
  <c r="I436" i="8" s="1"/>
  <c r="G437" i="8" s="1"/>
  <c r="I437" i="8" s="1"/>
  <c r="G438" i="8" s="1"/>
  <c r="I438" i="8" s="1"/>
  <c r="G439" i="8" s="1"/>
  <c r="I439" i="8" s="1"/>
  <c r="G440" i="8" s="1"/>
  <c r="I440" i="8" s="1"/>
  <c r="G441" i="8" s="1"/>
  <c r="I441" i="8" s="1"/>
  <c r="G442" i="8" s="1"/>
  <c r="I442" i="8" s="1"/>
  <c r="G443" i="8" s="1"/>
  <c r="I443" i="8" s="1"/>
  <c r="G444" i="8" s="1"/>
  <c r="I444" i="8" s="1"/>
  <c r="G445" i="8" s="1"/>
  <c r="I445" i="8" s="1"/>
  <c r="G446" i="8" s="1"/>
  <c r="I446" i="8" s="1"/>
  <c r="G447" i="8" s="1"/>
  <c r="M80" i="8"/>
  <c r="AB18" i="8" s="1"/>
  <c r="L12" i="8"/>
  <c r="L10" i="8"/>
  <c r="L13" i="8"/>
  <c r="L11" i="8"/>
  <c r="L9" i="8"/>
  <c r="L15" i="8"/>
  <c r="L14" i="8"/>
  <c r="E87" i="8" l="1"/>
  <c r="C88" i="8" s="1"/>
  <c r="E88" i="8" s="1"/>
  <c r="C89" i="8" s="1"/>
  <c r="E89" i="8" s="1"/>
  <c r="C90" i="8" s="1"/>
  <c r="E90" i="8" s="1"/>
  <c r="C91" i="8" s="1"/>
  <c r="E91" i="8" s="1"/>
  <c r="C92" i="8" s="1"/>
  <c r="E92" i="8" s="1"/>
  <c r="C93" i="8" s="1"/>
  <c r="E93" i="8" s="1"/>
  <c r="C94" i="8" s="1"/>
  <c r="E94" i="8" s="1"/>
  <c r="C95" i="8" s="1"/>
  <c r="E95" i="8" s="1"/>
  <c r="C96" i="8" s="1"/>
  <c r="E96" i="8" s="1"/>
  <c r="C97" i="8" s="1"/>
  <c r="E97" i="8" s="1"/>
  <c r="C98" i="8" s="1"/>
  <c r="E98" i="8" s="1"/>
  <c r="C99" i="8" s="1"/>
  <c r="E99" i="8" s="1"/>
  <c r="C100" i="8" s="1"/>
  <c r="E100" i="8" s="1"/>
  <c r="C101" i="8" s="1"/>
  <c r="E101" i="8" s="1"/>
  <c r="C102" i="8" s="1"/>
  <c r="E102" i="8" s="1"/>
  <c r="C103" i="8" s="1"/>
  <c r="E103" i="8" s="1"/>
  <c r="C104" i="8" s="1"/>
  <c r="E104" i="8" s="1"/>
  <c r="C105" i="8" s="1"/>
  <c r="E105" i="8" s="1"/>
  <c r="C106" i="8" s="1"/>
  <c r="E106" i="8" s="1"/>
  <c r="C107" i="8" s="1"/>
  <c r="E107" i="8" s="1"/>
  <c r="C108" i="8" s="1"/>
  <c r="E108" i="8" s="1"/>
  <c r="C109" i="8" s="1"/>
  <c r="E109" i="8" s="1"/>
  <c r="C110" i="8" s="1"/>
  <c r="E110" i="8" s="1"/>
  <c r="C111" i="8" s="1"/>
  <c r="E111" i="8" s="1"/>
  <c r="C112" i="8" s="1"/>
  <c r="E112" i="8" s="1"/>
  <c r="C113" i="8" s="1"/>
  <c r="E113" i="8" s="1"/>
  <c r="C114" i="8" s="1"/>
  <c r="E114" i="8" s="1"/>
  <c r="C115" i="8" s="1"/>
  <c r="E115" i="8" s="1"/>
  <c r="C116" i="8" s="1"/>
  <c r="E116" i="8" s="1"/>
  <c r="C117" i="8" s="1"/>
  <c r="E117" i="8" s="1"/>
  <c r="C118" i="8" s="1"/>
  <c r="E118" i="8" s="1"/>
  <c r="C119" i="8" s="1"/>
  <c r="E119" i="8" s="1"/>
  <c r="C120" i="8" s="1"/>
  <c r="E120" i="8" s="1"/>
  <c r="C121" i="8" s="1"/>
  <c r="E121" i="8" s="1"/>
  <c r="C122" i="8" s="1"/>
  <c r="E122" i="8" s="1"/>
  <c r="C123" i="8" s="1"/>
  <c r="E123" i="8" s="1"/>
  <c r="C124" i="8" s="1"/>
  <c r="E124" i="8" s="1"/>
  <c r="C125" i="8" s="1"/>
  <c r="E125" i="8" s="1"/>
  <c r="C126" i="8" s="1"/>
  <c r="E126" i="8" s="1"/>
  <c r="C127" i="8" s="1"/>
  <c r="E127" i="8" s="1"/>
  <c r="C128" i="8" s="1"/>
  <c r="E128" i="8" s="1"/>
  <c r="C129" i="8" s="1"/>
  <c r="E129" i="8" s="1"/>
  <c r="C130" i="8" s="1"/>
  <c r="E130" i="8" s="1"/>
  <c r="C131" i="8" s="1"/>
  <c r="E131" i="8" s="1"/>
  <c r="C132" i="8" s="1"/>
  <c r="E132" i="8" s="1"/>
  <c r="C133" i="8" s="1"/>
  <c r="E133" i="8" s="1"/>
  <c r="C134" i="8" s="1"/>
  <c r="E134" i="8" s="1"/>
  <c r="C135" i="8" s="1"/>
  <c r="E135" i="8" s="1"/>
  <c r="C136" i="8" s="1"/>
  <c r="E136" i="8" s="1"/>
  <c r="C137" i="8" s="1"/>
  <c r="E137" i="8" s="1"/>
  <c r="C138" i="8" s="1"/>
  <c r="E138" i="8" s="1"/>
  <c r="C139" i="8" s="1"/>
  <c r="E139" i="8" s="1"/>
  <c r="C140" i="8" s="1"/>
  <c r="E140" i="8" s="1"/>
  <c r="C141" i="8" s="1"/>
  <c r="E141" i="8" s="1"/>
  <c r="C142" i="8" s="1"/>
  <c r="E142" i="8" s="1"/>
  <c r="C143" i="8" s="1"/>
  <c r="E143" i="8" s="1"/>
  <c r="C144" i="8" s="1"/>
  <c r="E144" i="8" s="1"/>
  <c r="C145" i="8" s="1"/>
  <c r="E145" i="8" s="1"/>
  <c r="C146" i="8" s="1"/>
  <c r="E146" i="8" s="1"/>
  <c r="C147" i="8" s="1"/>
  <c r="E147" i="8" s="1"/>
  <c r="C148" i="8" s="1"/>
  <c r="E148" i="8" s="1"/>
  <c r="C149" i="8" s="1"/>
  <c r="E149" i="8" s="1"/>
  <c r="C150" i="8" s="1"/>
  <c r="E150" i="8" s="1"/>
  <c r="C151" i="8" s="1"/>
  <c r="E151" i="8" s="1"/>
  <c r="C152" i="8" s="1"/>
  <c r="E152" i="8" s="1"/>
  <c r="C153" i="8" s="1"/>
  <c r="E153" i="8" s="1"/>
  <c r="C154" i="8" s="1"/>
  <c r="E154" i="8" s="1"/>
  <c r="C155" i="8" s="1"/>
  <c r="E155" i="8" s="1"/>
  <c r="C156" i="8" s="1"/>
  <c r="E156" i="8" s="1"/>
  <c r="C157" i="8" s="1"/>
  <c r="E157" i="8" s="1"/>
  <c r="C158" i="8" s="1"/>
  <c r="E158" i="8" s="1"/>
  <c r="C159" i="8" s="1"/>
  <c r="E159" i="8" s="1"/>
  <c r="C160" i="8" s="1"/>
  <c r="E160" i="8" s="1"/>
  <c r="C161" i="8" s="1"/>
  <c r="E161" i="8" s="1"/>
  <c r="C162" i="8" s="1"/>
  <c r="E162" i="8" s="1"/>
  <c r="C163" i="8" s="1"/>
  <c r="E163" i="8" s="1"/>
  <c r="C164" i="8" s="1"/>
  <c r="E164" i="8" s="1"/>
  <c r="C165" i="8" s="1"/>
  <c r="E165" i="8" s="1"/>
  <c r="C166" i="8" s="1"/>
  <c r="E166" i="8" s="1"/>
  <c r="C167" i="8" s="1"/>
  <c r="E167" i="8" s="1"/>
  <c r="C168" i="8" s="1"/>
  <c r="E168" i="8" s="1"/>
  <c r="C169" i="8" s="1"/>
  <c r="E169" i="8" s="1"/>
  <c r="C170" i="8" s="1"/>
  <c r="E170" i="8" s="1"/>
  <c r="C171" i="8" s="1"/>
  <c r="E171" i="8" s="1"/>
  <c r="C172" i="8" s="1"/>
  <c r="E172" i="8" s="1"/>
  <c r="C173" i="8" s="1"/>
  <c r="E173" i="8" s="1"/>
  <c r="C174" i="8" s="1"/>
  <c r="E174" i="8" s="1"/>
  <c r="C175" i="8" s="1"/>
  <c r="E175" i="8" s="1"/>
  <c r="C176" i="8" s="1"/>
  <c r="E176" i="8" s="1"/>
  <c r="C177" i="8" s="1"/>
  <c r="E177" i="8" s="1"/>
  <c r="C178" i="8" s="1"/>
  <c r="E178" i="8" s="1"/>
  <c r="C179" i="8" s="1"/>
  <c r="E179" i="8" s="1"/>
  <c r="C180" i="8" s="1"/>
  <c r="E180" i="8" s="1"/>
  <c r="C181" i="8" s="1"/>
  <c r="E181" i="8" s="1"/>
  <c r="C182" i="8" s="1"/>
  <c r="E182" i="8" s="1"/>
  <c r="C183" i="8" s="1"/>
  <c r="E183" i="8" s="1"/>
  <c r="C184" i="8" s="1"/>
  <c r="E184" i="8" s="1"/>
  <c r="C185" i="8" s="1"/>
  <c r="E185" i="8" s="1"/>
  <c r="C186" i="8" s="1"/>
  <c r="E186" i="8" s="1"/>
  <c r="C187" i="8" s="1"/>
  <c r="E187" i="8" s="1"/>
  <c r="C188" i="8" s="1"/>
  <c r="E188" i="8" s="1"/>
  <c r="C189" i="8" s="1"/>
  <c r="E189" i="8" s="1"/>
  <c r="C190" i="8" s="1"/>
  <c r="E190" i="8" s="1"/>
  <c r="C191" i="8" s="1"/>
  <c r="E191" i="8" s="1"/>
  <c r="C192" i="8" s="1"/>
  <c r="E192" i="8" s="1"/>
  <c r="C193" i="8" s="1"/>
  <c r="E193" i="8" s="1"/>
  <c r="C194" i="8" s="1"/>
  <c r="E194" i="8" s="1"/>
  <c r="C195" i="8" s="1"/>
  <c r="E195" i="8" s="1"/>
  <c r="C196" i="8" s="1"/>
  <c r="E196" i="8" s="1"/>
  <c r="C197" i="8" s="1"/>
  <c r="E197" i="8" s="1"/>
  <c r="C198" i="8" s="1"/>
  <c r="E198" i="8" s="1"/>
  <c r="C199" i="8" s="1"/>
  <c r="E199" i="8" s="1"/>
  <c r="C200" i="8" s="1"/>
  <c r="E200" i="8" s="1"/>
  <c r="C201" i="8" s="1"/>
  <c r="E201" i="8" s="1"/>
  <c r="C202" i="8" s="1"/>
  <c r="E202" i="8" s="1"/>
  <c r="C203" i="8" s="1"/>
  <c r="E203" i="8" s="1"/>
  <c r="C204" i="8" s="1"/>
  <c r="E204" i="8" s="1"/>
  <c r="C205" i="8" s="1"/>
  <c r="E205" i="8" s="1"/>
  <c r="C206" i="8" s="1"/>
  <c r="E206" i="8" s="1"/>
  <c r="C207" i="8" s="1"/>
  <c r="E207" i="8" s="1"/>
  <c r="C208" i="8" s="1"/>
  <c r="E208" i="8" s="1"/>
  <c r="C209" i="8" s="1"/>
  <c r="E209" i="8" s="1"/>
  <c r="C210" i="8" s="1"/>
  <c r="E210" i="8" s="1"/>
  <c r="C211" i="8" s="1"/>
  <c r="E211" i="8" s="1"/>
  <c r="C212" i="8" s="1"/>
  <c r="E212" i="8" s="1"/>
  <c r="C213" i="8" s="1"/>
  <c r="E213" i="8" s="1"/>
  <c r="C214" i="8" s="1"/>
  <c r="E214" i="8" s="1"/>
  <c r="C215" i="8" s="1"/>
  <c r="E215" i="8" s="1"/>
  <c r="C216" i="8" s="1"/>
  <c r="E216" i="8" s="1"/>
  <c r="C217" i="8" s="1"/>
  <c r="E217" i="8" s="1"/>
  <c r="C218" i="8" s="1"/>
  <c r="E218" i="8" s="1"/>
  <c r="C219" i="8" s="1"/>
  <c r="E219" i="8" s="1"/>
  <c r="C220" i="8" s="1"/>
  <c r="E220" i="8" s="1"/>
  <c r="C221" i="8" s="1"/>
  <c r="E221" i="8" s="1"/>
  <c r="C222" i="8" s="1"/>
  <c r="E222" i="8" s="1"/>
  <c r="C223" i="8" s="1"/>
  <c r="E223" i="8" s="1"/>
  <c r="C224" i="8" s="1"/>
  <c r="E224" i="8" s="1"/>
  <c r="C225" i="8" s="1"/>
  <c r="E225" i="8" s="1"/>
  <c r="C226" i="8" s="1"/>
  <c r="E226" i="8" s="1"/>
  <c r="C227" i="8" s="1"/>
  <c r="E227" i="8" s="1"/>
  <c r="C228" i="8" s="1"/>
  <c r="E228" i="8" s="1"/>
  <c r="C229" i="8" s="1"/>
  <c r="E229" i="8" s="1"/>
  <c r="C230" i="8" s="1"/>
  <c r="E230" i="8" s="1"/>
  <c r="C231" i="8" s="1"/>
  <c r="E231" i="8" s="1"/>
  <c r="C232" i="8" s="1"/>
  <c r="E232" i="8" s="1"/>
  <c r="C233" i="8" s="1"/>
  <c r="E233" i="8" s="1"/>
  <c r="C234" i="8" s="1"/>
  <c r="E234" i="8" s="1"/>
  <c r="C235" i="8" s="1"/>
  <c r="E235" i="8" s="1"/>
  <c r="C236" i="8" s="1"/>
  <c r="E236" i="8" s="1"/>
  <c r="C237" i="8" s="1"/>
  <c r="E237" i="8" s="1"/>
  <c r="C238" i="8" s="1"/>
  <c r="E238" i="8" s="1"/>
  <c r="C239" i="8" s="1"/>
  <c r="E239" i="8" s="1"/>
  <c r="C240" i="8" s="1"/>
  <c r="E240" i="8" s="1"/>
  <c r="C241" i="8" s="1"/>
  <c r="E241" i="8" s="1"/>
  <c r="C242" i="8" s="1"/>
  <c r="E242" i="8" s="1"/>
  <c r="C243" i="8" s="1"/>
  <c r="E243" i="8" s="1"/>
  <c r="C244" i="8" s="1"/>
  <c r="E244" i="8" s="1"/>
  <c r="C245" i="8" s="1"/>
  <c r="E245" i="8" s="1"/>
  <c r="C246" i="8" s="1"/>
  <c r="E246" i="8" s="1"/>
  <c r="C247" i="8" s="1"/>
  <c r="E247" i="8" s="1"/>
  <c r="C248" i="8" s="1"/>
  <c r="E248" i="8" s="1"/>
  <c r="C249" i="8" s="1"/>
  <c r="E249" i="8" s="1"/>
  <c r="C250" i="8" s="1"/>
  <c r="E250" i="8" s="1"/>
  <c r="C251" i="8" s="1"/>
  <c r="E251" i="8" s="1"/>
  <c r="C252" i="8" s="1"/>
  <c r="E252" i="8" s="1"/>
  <c r="C253" i="8" s="1"/>
  <c r="E253" i="8" s="1"/>
  <c r="C254" i="8" s="1"/>
  <c r="E254" i="8" s="1"/>
  <c r="C255" i="8" s="1"/>
  <c r="E255" i="8" s="1"/>
  <c r="C256" i="8" s="1"/>
  <c r="E256" i="8" s="1"/>
  <c r="C257" i="8" s="1"/>
  <c r="E257" i="8" s="1"/>
  <c r="C258" i="8" s="1"/>
  <c r="E258" i="8" s="1"/>
  <c r="C259" i="8" s="1"/>
  <c r="E259" i="8" s="1"/>
  <c r="C260" i="8" s="1"/>
  <c r="E260" i="8" s="1"/>
  <c r="C261" i="8" s="1"/>
  <c r="E261" i="8" s="1"/>
  <c r="C262" i="8" s="1"/>
  <c r="E262" i="8" s="1"/>
  <c r="C263" i="8" s="1"/>
  <c r="E263" i="8" s="1"/>
  <c r="C264" i="8" s="1"/>
  <c r="E264" i="8" s="1"/>
  <c r="C265" i="8" s="1"/>
  <c r="E265" i="8" s="1"/>
  <c r="C266" i="8" s="1"/>
  <c r="E266" i="8" s="1"/>
  <c r="C267" i="8" s="1"/>
  <c r="E267" i="8" s="1"/>
  <c r="C268" i="8" s="1"/>
  <c r="E268" i="8" s="1"/>
  <c r="C269" i="8" s="1"/>
  <c r="E269" i="8" s="1"/>
  <c r="C270" i="8" s="1"/>
  <c r="E270" i="8" s="1"/>
  <c r="C271" i="8" s="1"/>
  <c r="E271" i="8" s="1"/>
  <c r="C272" i="8" s="1"/>
  <c r="E272" i="8" s="1"/>
  <c r="C273" i="8" s="1"/>
  <c r="E273" i="8" s="1"/>
  <c r="C274" i="8" s="1"/>
  <c r="E274" i="8" s="1"/>
  <c r="C275" i="8" s="1"/>
  <c r="E275" i="8" s="1"/>
  <c r="C276" i="8" s="1"/>
  <c r="E276" i="8" s="1"/>
  <c r="C277" i="8" s="1"/>
  <c r="E277" i="8" s="1"/>
  <c r="C278" i="8" s="1"/>
  <c r="E278" i="8" s="1"/>
  <c r="C279" i="8" s="1"/>
  <c r="E279" i="8" s="1"/>
  <c r="C280" i="8" s="1"/>
  <c r="E280" i="8" s="1"/>
  <c r="C281" i="8" s="1"/>
  <c r="E281" i="8" s="1"/>
  <c r="C282" i="8" s="1"/>
  <c r="E282" i="8" s="1"/>
  <c r="C283" i="8" s="1"/>
  <c r="E283" i="8" s="1"/>
  <c r="C284" i="8" s="1"/>
  <c r="E284" i="8" s="1"/>
  <c r="C285" i="8" s="1"/>
  <c r="E285" i="8" s="1"/>
  <c r="C286" i="8" s="1"/>
  <c r="E286" i="8" s="1"/>
  <c r="C287" i="8" s="1"/>
  <c r="E287" i="8" s="1"/>
  <c r="C288" i="8" s="1"/>
  <c r="E288" i="8" s="1"/>
  <c r="C289" i="8" s="1"/>
  <c r="E289" i="8" s="1"/>
  <c r="C290" i="8" s="1"/>
  <c r="E290" i="8" s="1"/>
  <c r="C291" i="8" s="1"/>
  <c r="E291" i="8" s="1"/>
  <c r="C292" i="8" s="1"/>
  <c r="E292" i="8" s="1"/>
  <c r="C293" i="8" s="1"/>
  <c r="E293" i="8" s="1"/>
  <c r="C294" i="8" s="1"/>
  <c r="E294" i="8" s="1"/>
  <c r="C295" i="8" s="1"/>
  <c r="E295" i="8" s="1"/>
  <c r="C296" i="8" s="1"/>
  <c r="E296" i="8" s="1"/>
  <c r="C297" i="8" s="1"/>
  <c r="E297" i="8" s="1"/>
  <c r="C298" i="8" s="1"/>
  <c r="E298" i="8" s="1"/>
  <c r="C299" i="8" s="1"/>
  <c r="E299" i="8" s="1"/>
  <c r="C300" i="8" s="1"/>
  <c r="E300" i="8" s="1"/>
  <c r="C301" i="8" s="1"/>
  <c r="E301" i="8" s="1"/>
  <c r="C302" i="8" s="1"/>
  <c r="E302" i="8" s="1"/>
  <c r="C303" i="8" s="1"/>
  <c r="E303" i="8" s="1"/>
  <c r="C304" i="8" s="1"/>
  <c r="E304" i="8" s="1"/>
  <c r="C305" i="8" s="1"/>
  <c r="E305" i="8" s="1"/>
  <c r="C306" i="8" s="1"/>
  <c r="E306" i="8" s="1"/>
  <c r="C307" i="8" s="1"/>
  <c r="E307" i="8" s="1"/>
  <c r="C308" i="8" s="1"/>
  <c r="E308" i="8" s="1"/>
  <c r="C309" i="8" s="1"/>
  <c r="E309" i="8" s="1"/>
  <c r="C310" i="8" s="1"/>
  <c r="E310" i="8" s="1"/>
  <c r="C311" i="8" s="1"/>
  <c r="E311" i="8" s="1"/>
  <c r="C312" i="8" s="1"/>
  <c r="E312" i="8" s="1"/>
  <c r="C313" i="8" s="1"/>
  <c r="E313" i="8" s="1"/>
  <c r="C314" i="8" s="1"/>
  <c r="E314" i="8" s="1"/>
  <c r="C315" i="8" s="1"/>
  <c r="E315" i="8" s="1"/>
  <c r="C316" i="8" s="1"/>
  <c r="E316" i="8" s="1"/>
  <c r="C317" i="8" s="1"/>
  <c r="E317" i="8" s="1"/>
  <c r="C318" i="8" s="1"/>
  <c r="E318" i="8" s="1"/>
  <c r="C319" i="8" s="1"/>
  <c r="E319" i="8" s="1"/>
  <c r="C320" i="8" s="1"/>
  <c r="E320" i="8" s="1"/>
  <c r="C321" i="8" s="1"/>
  <c r="E321" i="8" s="1"/>
  <c r="C322" i="8" s="1"/>
  <c r="E322" i="8" s="1"/>
  <c r="C323" i="8" s="1"/>
  <c r="E323" i="8" s="1"/>
  <c r="C324" i="8" s="1"/>
  <c r="E324" i="8" s="1"/>
  <c r="C325" i="8" s="1"/>
  <c r="E325" i="8" s="1"/>
  <c r="C326" i="8" s="1"/>
  <c r="E326" i="8" s="1"/>
  <c r="C327" i="8" s="1"/>
  <c r="E327" i="8" s="1"/>
  <c r="C328" i="8" s="1"/>
  <c r="E328" i="8" s="1"/>
  <c r="C329" i="8" s="1"/>
  <c r="E329" i="8" s="1"/>
  <c r="C330" i="8" s="1"/>
  <c r="E330" i="8" s="1"/>
  <c r="C331" i="8" s="1"/>
  <c r="E331" i="8" s="1"/>
  <c r="C332" i="8" s="1"/>
  <c r="E332" i="8" s="1"/>
  <c r="C333" i="8" s="1"/>
  <c r="E333" i="8" s="1"/>
  <c r="C334" i="8" s="1"/>
  <c r="E334" i="8" s="1"/>
  <c r="C335" i="8" s="1"/>
  <c r="E335" i="8" s="1"/>
  <c r="C336" i="8" s="1"/>
  <c r="E336" i="8" s="1"/>
  <c r="C337" i="8" s="1"/>
  <c r="E337" i="8" s="1"/>
  <c r="C338" i="8" s="1"/>
  <c r="E338" i="8" s="1"/>
  <c r="C339" i="8" s="1"/>
  <c r="E339" i="8" s="1"/>
  <c r="C340" i="8" s="1"/>
  <c r="E340" i="8" s="1"/>
  <c r="C341" i="8" s="1"/>
  <c r="E341" i="8" s="1"/>
  <c r="C342" i="8" s="1"/>
  <c r="E342" i="8" s="1"/>
  <c r="C343" i="8" s="1"/>
  <c r="E343" i="8" s="1"/>
  <c r="C344" i="8" s="1"/>
  <c r="E344" i="8" s="1"/>
  <c r="C345" i="8" s="1"/>
  <c r="E345" i="8" s="1"/>
  <c r="C346" i="8" s="1"/>
  <c r="E346" i="8" s="1"/>
  <c r="C347" i="8" s="1"/>
  <c r="E347" i="8" s="1"/>
  <c r="C348" i="8" s="1"/>
  <c r="E348" i="8" s="1"/>
  <c r="C349" i="8" s="1"/>
  <c r="E349" i="8" s="1"/>
  <c r="C350" i="8" s="1"/>
  <c r="E350" i="8" s="1"/>
  <c r="C351" i="8" s="1"/>
  <c r="E351" i="8" s="1"/>
  <c r="C352" i="8" s="1"/>
  <c r="E352" i="8" s="1"/>
  <c r="C353" i="8" s="1"/>
  <c r="E353" i="8" s="1"/>
  <c r="C354" i="8" s="1"/>
  <c r="E354" i="8" s="1"/>
  <c r="C355" i="8" s="1"/>
  <c r="E355" i="8" s="1"/>
  <c r="C356" i="8" s="1"/>
  <c r="E356" i="8" s="1"/>
  <c r="C357" i="8" s="1"/>
  <c r="E357" i="8" s="1"/>
  <c r="C358" i="8" s="1"/>
  <c r="E358" i="8" s="1"/>
  <c r="C359" i="8" s="1"/>
  <c r="E359" i="8" s="1"/>
  <c r="C360" i="8" s="1"/>
  <c r="E360" i="8" s="1"/>
  <c r="C361" i="8" s="1"/>
  <c r="E361" i="8" s="1"/>
  <c r="C362" i="8" s="1"/>
  <c r="E362" i="8" s="1"/>
  <c r="C363" i="8" s="1"/>
  <c r="E363" i="8" s="1"/>
  <c r="C364" i="8" s="1"/>
  <c r="E364" i="8" s="1"/>
  <c r="C365" i="8" s="1"/>
  <c r="E365" i="8" s="1"/>
  <c r="C366" i="8" s="1"/>
  <c r="E366" i="8" s="1"/>
  <c r="C367" i="8" s="1"/>
  <c r="E367" i="8" s="1"/>
  <c r="C368" i="8" s="1"/>
  <c r="E368" i="8" s="1"/>
  <c r="C369" i="8" s="1"/>
  <c r="E369" i="8" s="1"/>
  <c r="C370" i="8" s="1"/>
  <c r="E370" i="8" s="1"/>
  <c r="C371" i="8" s="1"/>
  <c r="E371" i="8" s="1"/>
  <c r="C372" i="8" s="1"/>
  <c r="E372" i="8" s="1"/>
  <c r="C373" i="8" s="1"/>
  <c r="E373" i="8" s="1"/>
  <c r="C374" i="8" s="1"/>
  <c r="E374" i="8" s="1"/>
  <c r="C375" i="8" s="1"/>
  <c r="E375" i="8" s="1"/>
  <c r="C376" i="8" s="1"/>
  <c r="E376" i="8" s="1"/>
  <c r="C377" i="8" s="1"/>
  <c r="E377" i="8" s="1"/>
  <c r="C378" i="8" s="1"/>
  <c r="E378" i="8" s="1"/>
  <c r="C379" i="8" s="1"/>
  <c r="E379" i="8" s="1"/>
  <c r="C380" i="8" s="1"/>
  <c r="E380" i="8" s="1"/>
  <c r="C381" i="8" s="1"/>
  <c r="E381" i="8" s="1"/>
  <c r="C382" i="8" s="1"/>
  <c r="E382" i="8" s="1"/>
  <c r="C383" i="8" s="1"/>
  <c r="E383" i="8" s="1"/>
  <c r="C384" i="8" s="1"/>
  <c r="E384" i="8" s="1"/>
  <c r="C385" i="8" s="1"/>
  <c r="E385" i="8" s="1"/>
  <c r="C386" i="8" s="1"/>
  <c r="E386" i="8" s="1"/>
  <c r="C387" i="8" s="1"/>
  <c r="E387" i="8" s="1"/>
  <c r="C388" i="8" s="1"/>
  <c r="E388" i="8" s="1"/>
  <c r="C389" i="8" s="1"/>
  <c r="E389" i="8" s="1"/>
  <c r="C390" i="8" s="1"/>
  <c r="E390" i="8" s="1"/>
  <c r="C391" i="8" s="1"/>
  <c r="E391" i="8" s="1"/>
  <c r="C392" i="8" s="1"/>
  <c r="E392" i="8" s="1"/>
  <c r="C393" i="8" s="1"/>
  <c r="E393" i="8" s="1"/>
  <c r="C394" i="8" s="1"/>
  <c r="E394" i="8" s="1"/>
  <c r="C395" i="8" s="1"/>
  <c r="E395" i="8" s="1"/>
  <c r="C396" i="8" s="1"/>
  <c r="E396" i="8" s="1"/>
  <c r="C397" i="8" s="1"/>
  <c r="E397" i="8" s="1"/>
  <c r="C398" i="8" s="1"/>
  <c r="E398" i="8" s="1"/>
  <c r="C399" i="8" s="1"/>
  <c r="E399" i="8" s="1"/>
  <c r="C400" i="8" s="1"/>
  <c r="E400" i="8" s="1"/>
  <c r="C401" i="8" s="1"/>
  <c r="E401" i="8" s="1"/>
  <c r="C402" i="8" s="1"/>
  <c r="E402" i="8" s="1"/>
  <c r="C403" i="8" s="1"/>
  <c r="E403" i="8" s="1"/>
  <c r="C404" i="8" s="1"/>
  <c r="E404" i="8" s="1"/>
  <c r="C405" i="8" s="1"/>
  <c r="E405" i="8" s="1"/>
  <c r="C406" i="8" s="1"/>
  <c r="E406" i="8" s="1"/>
  <c r="C407" i="8" s="1"/>
  <c r="E407" i="8" s="1"/>
  <c r="C408" i="8" s="1"/>
  <c r="E408" i="8" s="1"/>
  <c r="C409" i="8" s="1"/>
  <c r="E409" i="8" s="1"/>
  <c r="C410" i="8" s="1"/>
  <c r="E410" i="8" s="1"/>
  <c r="C411" i="8" s="1"/>
  <c r="E411" i="8" s="1"/>
  <c r="C412" i="8" s="1"/>
  <c r="E412" i="8" s="1"/>
  <c r="C413" i="8" s="1"/>
  <c r="E413" i="8" s="1"/>
  <c r="C414" i="8" s="1"/>
  <c r="E414" i="8" s="1"/>
  <c r="C415" i="8" s="1"/>
  <c r="E415" i="8" s="1"/>
  <c r="C416" i="8" s="1"/>
  <c r="E416" i="8" s="1"/>
  <c r="C417" i="8" s="1"/>
  <c r="E417" i="8" s="1"/>
  <c r="C418" i="8" s="1"/>
  <c r="E418" i="8" s="1"/>
  <c r="C419" i="8" s="1"/>
  <c r="E419" i="8" s="1"/>
  <c r="C420" i="8" s="1"/>
  <c r="E420" i="8" s="1"/>
  <c r="C421" i="8" s="1"/>
  <c r="E421" i="8" s="1"/>
  <c r="C422" i="8" s="1"/>
  <c r="E422" i="8" s="1"/>
  <c r="C423" i="8" s="1"/>
  <c r="E423" i="8" s="1"/>
  <c r="C424" i="8" s="1"/>
  <c r="E424" i="8" s="1"/>
  <c r="C425" i="8" s="1"/>
  <c r="E425" i="8" s="1"/>
  <c r="C426" i="8" s="1"/>
  <c r="E426" i="8" s="1"/>
  <c r="C427" i="8" s="1"/>
  <c r="E427" i="8" s="1"/>
  <c r="C428" i="8" s="1"/>
  <c r="E428" i="8" s="1"/>
  <c r="C429" i="8" s="1"/>
  <c r="E429" i="8" s="1"/>
  <c r="C430" i="8" s="1"/>
  <c r="E430" i="8" s="1"/>
  <c r="C431" i="8" s="1"/>
  <c r="E431" i="8" s="1"/>
  <c r="C432" i="8" s="1"/>
  <c r="E432" i="8" s="1"/>
  <c r="C433" i="8" s="1"/>
  <c r="E433" i="8" s="1"/>
  <c r="C434" i="8" s="1"/>
  <c r="E434" i="8" s="1"/>
  <c r="C435" i="8" s="1"/>
  <c r="E435" i="8" s="1"/>
  <c r="C436" i="8" s="1"/>
  <c r="E436" i="8" s="1"/>
  <c r="C437" i="8" s="1"/>
  <c r="E437" i="8" s="1"/>
  <c r="C438" i="8" s="1"/>
  <c r="E438" i="8" s="1"/>
  <c r="C439" i="8" s="1"/>
  <c r="E439" i="8" s="1"/>
  <c r="C440" i="8" s="1"/>
  <c r="E440" i="8" s="1"/>
  <c r="C441" i="8" s="1"/>
  <c r="E441" i="8" s="1"/>
  <c r="C442" i="8" s="1"/>
  <c r="E442" i="8" s="1"/>
  <c r="C443" i="8" s="1"/>
  <c r="E443" i="8" s="1"/>
  <c r="C444" i="8" s="1"/>
  <c r="E444" i="8" s="1"/>
  <c r="C445" i="8" s="1"/>
  <c r="E445" i="8" s="1"/>
  <c r="C446" i="8" s="1"/>
  <c r="E446" i="8" s="1"/>
  <c r="C447" i="8" s="1"/>
  <c r="AC24" i="8"/>
  <c r="AC22" i="8" s="1"/>
  <c r="M85" i="8"/>
  <c r="M87" i="8" l="1"/>
  <c r="K88" i="8" s="1"/>
  <c r="M88" i="8" s="1"/>
  <c r="K89" i="8" s="1"/>
  <c r="M89" i="8" s="1"/>
  <c r="AD24" i="8"/>
  <c r="AD22" i="8" s="1"/>
  <c r="K90" i="8" l="1"/>
  <c r="M90" i="8" s="1"/>
  <c r="K91" i="8" s="1"/>
  <c r="M91" i="8" s="1"/>
  <c r="K92" i="8" s="1"/>
  <c r="M92" i="8" s="1"/>
  <c r="K93" i="8" s="1"/>
  <c r="M93" i="8" s="1"/>
  <c r="K94" i="8" s="1"/>
  <c r="M94" i="8" s="1"/>
  <c r="K95" i="8" s="1"/>
  <c r="M95" i="8" s="1"/>
  <c r="K96" i="8" s="1"/>
  <c r="M96" i="8" s="1"/>
  <c r="K97" i="8" s="1"/>
  <c r="M97" i="8" s="1"/>
  <c r="K98" i="8" s="1"/>
  <c r="M98" i="8" s="1"/>
  <c r="K99" i="8" s="1"/>
  <c r="M99" i="8" s="1"/>
  <c r="K100" i="8" s="1"/>
  <c r="M100" i="8" s="1"/>
  <c r="K101" i="8" s="1"/>
  <c r="M101" i="8" s="1"/>
  <c r="K102" i="8" s="1"/>
  <c r="M102" i="8" s="1"/>
  <c r="K103" i="8" s="1"/>
  <c r="M103" i="8" s="1"/>
  <c r="K104" i="8" s="1"/>
  <c r="M104" i="8" s="1"/>
  <c r="K105" i="8" s="1"/>
  <c r="M105" i="8" s="1"/>
  <c r="K106" i="8" s="1"/>
  <c r="M106" i="8" s="1"/>
  <c r="K107" i="8" s="1"/>
  <c r="M107" i="8" s="1"/>
  <c r="K108" i="8" s="1"/>
  <c r="M108" i="8" s="1"/>
  <c r="K109" i="8" s="1"/>
  <c r="M109" i="8" s="1"/>
  <c r="K110" i="8" s="1"/>
  <c r="M110" i="8" s="1"/>
  <c r="K111" i="8" s="1"/>
  <c r="M111" i="8" s="1"/>
  <c r="K112" i="8" s="1"/>
  <c r="M112" i="8" s="1"/>
  <c r="K113" i="8" s="1"/>
  <c r="M113" i="8" s="1"/>
  <c r="K114" i="8" s="1"/>
  <c r="M114" i="8" s="1"/>
  <c r="K115" i="8" s="1"/>
  <c r="M115" i="8" s="1"/>
  <c r="K116" i="8" s="1"/>
  <c r="M116" i="8" s="1"/>
  <c r="K117" i="8" s="1"/>
  <c r="M117" i="8" s="1"/>
  <c r="K118" i="8" s="1"/>
  <c r="M118" i="8" s="1"/>
  <c r="K119" i="8" s="1"/>
  <c r="M119" i="8" s="1"/>
  <c r="K120" i="8" s="1"/>
  <c r="M120" i="8" s="1"/>
  <c r="K121" i="8" s="1"/>
  <c r="M121" i="8" s="1"/>
  <c r="K122" i="8" s="1"/>
  <c r="M122" i="8" s="1"/>
  <c r="K123" i="8" s="1"/>
  <c r="M123" i="8" s="1"/>
  <c r="K124" i="8" s="1"/>
  <c r="M124" i="8" s="1"/>
  <c r="K125" i="8" s="1"/>
  <c r="M125" i="8" s="1"/>
  <c r="K126" i="8" s="1"/>
  <c r="M126" i="8" s="1"/>
  <c r="K127" i="8" s="1"/>
  <c r="M127" i="8" s="1"/>
  <c r="K128" i="8" s="1"/>
  <c r="M128" i="8" s="1"/>
  <c r="K129" i="8" s="1"/>
  <c r="M129" i="8" s="1"/>
  <c r="K130" i="8" s="1"/>
  <c r="M130" i="8" s="1"/>
  <c r="K131" i="8" s="1"/>
  <c r="M131" i="8" s="1"/>
  <c r="K132" i="8" s="1"/>
  <c r="M132" i="8" s="1"/>
  <c r="K133" i="8" s="1"/>
  <c r="M133" i="8" s="1"/>
  <c r="K134" i="8" s="1"/>
  <c r="M134" i="8" s="1"/>
  <c r="K135" i="8" s="1"/>
  <c r="M135" i="8" s="1"/>
  <c r="K136" i="8" s="1"/>
  <c r="M136" i="8" s="1"/>
  <c r="K137" i="8" s="1"/>
  <c r="M137" i="8" s="1"/>
  <c r="K138" i="8" s="1"/>
  <c r="M138" i="8" s="1"/>
  <c r="K139" i="8" s="1"/>
  <c r="M139" i="8" s="1"/>
  <c r="K140" i="8" s="1"/>
  <c r="M140" i="8" s="1"/>
  <c r="K141" i="8" s="1"/>
  <c r="M141" i="8" s="1"/>
  <c r="K142" i="8" s="1"/>
  <c r="M142" i="8" s="1"/>
  <c r="K143" i="8" s="1"/>
  <c r="M143" i="8" s="1"/>
  <c r="K144" i="8" s="1"/>
  <c r="M144" i="8" s="1"/>
  <c r="K145" i="8" s="1"/>
  <c r="M145" i="8" s="1"/>
  <c r="K146" i="8" s="1"/>
  <c r="M146" i="8" s="1"/>
  <c r="K147" i="8" s="1"/>
  <c r="M147" i="8" s="1"/>
  <c r="K148" i="8" s="1"/>
  <c r="M148" i="8" s="1"/>
  <c r="K149" i="8" s="1"/>
  <c r="M149" i="8" s="1"/>
  <c r="K150" i="8" s="1"/>
  <c r="M150" i="8" s="1"/>
  <c r="K151" i="8" s="1"/>
  <c r="M151" i="8" s="1"/>
  <c r="K152" i="8" s="1"/>
  <c r="M152" i="8" s="1"/>
  <c r="K153" i="8" s="1"/>
  <c r="M153" i="8" s="1"/>
  <c r="K154" i="8" s="1"/>
  <c r="M154" i="8" s="1"/>
  <c r="K155" i="8" s="1"/>
  <c r="M155" i="8" s="1"/>
  <c r="K156" i="8" s="1"/>
  <c r="M156" i="8" s="1"/>
  <c r="K157" i="8" s="1"/>
  <c r="M157" i="8" s="1"/>
  <c r="K158" i="8" s="1"/>
  <c r="M158" i="8" s="1"/>
  <c r="K159" i="8" s="1"/>
  <c r="M159" i="8" s="1"/>
  <c r="K160" i="8" s="1"/>
  <c r="M160" i="8" s="1"/>
  <c r="K161" i="8" s="1"/>
  <c r="M161" i="8" s="1"/>
  <c r="K162" i="8" s="1"/>
  <c r="M162" i="8" s="1"/>
  <c r="K163" i="8" s="1"/>
  <c r="M163" i="8" s="1"/>
  <c r="K164" i="8" s="1"/>
  <c r="M164" i="8" s="1"/>
  <c r="K165" i="8" s="1"/>
  <c r="M165" i="8" s="1"/>
  <c r="K166" i="8" s="1"/>
  <c r="M166" i="8" s="1"/>
  <c r="K167" i="8" s="1"/>
  <c r="M167" i="8" s="1"/>
  <c r="K168" i="8" s="1"/>
  <c r="M168" i="8" s="1"/>
  <c r="K169" i="8" s="1"/>
  <c r="M169" i="8" s="1"/>
  <c r="K170" i="8" s="1"/>
  <c r="M170" i="8" s="1"/>
  <c r="K171" i="8" s="1"/>
  <c r="M171" i="8" s="1"/>
  <c r="K172" i="8" s="1"/>
  <c r="M172" i="8" s="1"/>
  <c r="K173" i="8" s="1"/>
  <c r="M173" i="8" s="1"/>
  <c r="K174" i="8" s="1"/>
  <c r="M174" i="8" s="1"/>
  <c r="K175" i="8" s="1"/>
  <c r="M175" i="8" s="1"/>
  <c r="K176" i="8" s="1"/>
  <c r="M176" i="8" s="1"/>
  <c r="K177" i="8" s="1"/>
  <c r="M177" i="8" s="1"/>
  <c r="K178" i="8" s="1"/>
  <c r="M178" i="8" s="1"/>
  <c r="K179" i="8" s="1"/>
  <c r="M179" i="8" s="1"/>
  <c r="K180" i="8" s="1"/>
  <c r="M180" i="8" s="1"/>
  <c r="K181" i="8" s="1"/>
  <c r="M181" i="8" s="1"/>
  <c r="K182" i="8" s="1"/>
  <c r="M182" i="8" s="1"/>
  <c r="K183" i="8" s="1"/>
  <c r="M183" i="8" s="1"/>
  <c r="K184" i="8" s="1"/>
  <c r="M184" i="8" s="1"/>
  <c r="K185" i="8" s="1"/>
  <c r="M185" i="8" s="1"/>
  <c r="K186" i="8" s="1"/>
  <c r="M186" i="8" s="1"/>
  <c r="K187" i="8" s="1"/>
  <c r="M187" i="8" s="1"/>
  <c r="K188" i="8" s="1"/>
  <c r="M188" i="8" s="1"/>
  <c r="K189" i="8" s="1"/>
  <c r="M189" i="8" s="1"/>
  <c r="K190" i="8" s="1"/>
  <c r="M190" i="8" s="1"/>
  <c r="K191" i="8" s="1"/>
  <c r="M191" i="8" s="1"/>
  <c r="K192" i="8" s="1"/>
  <c r="M192" i="8" s="1"/>
  <c r="K193" i="8" s="1"/>
  <c r="M193" i="8" s="1"/>
  <c r="K194" i="8" s="1"/>
  <c r="M194" i="8" s="1"/>
  <c r="K195" i="8" s="1"/>
  <c r="M195" i="8" s="1"/>
  <c r="K196" i="8" s="1"/>
  <c r="M196" i="8" s="1"/>
  <c r="K197" i="8" s="1"/>
  <c r="M197" i="8" s="1"/>
  <c r="K198" i="8" s="1"/>
  <c r="M198" i="8" s="1"/>
  <c r="K199" i="8" s="1"/>
  <c r="M199" i="8" s="1"/>
  <c r="K200" i="8" s="1"/>
  <c r="M200" i="8" s="1"/>
  <c r="K201" i="8" s="1"/>
  <c r="M201" i="8" s="1"/>
  <c r="K202" i="8" s="1"/>
  <c r="M202" i="8" s="1"/>
  <c r="K203" i="8" s="1"/>
  <c r="M203" i="8" s="1"/>
  <c r="K204" i="8" s="1"/>
  <c r="M204" i="8" s="1"/>
  <c r="K205" i="8" s="1"/>
  <c r="M205" i="8" s="1"/>
  <c r="K206" i="8" s="1"/>
  <c r="M206" i="8" s="1"/>
  <c r="K207" i="8" s="1"/>
  <c r="M207" i="8" s="1"/>
  <c r="K208" i="8" s="1"/>
  <c r="M208" i="8" s="1"/>
  <c r="K209" i="8" s="1"/>
  <c r="M209" i="8" s="1"/>
  <c r="K210" i="8" s="1"/>
  <c r="M210" i="8" s="1"/>
  <c r="K211" i="8" s="1"/>
  <c r="M211" i="8" s="1"/>
  <c r="K212" i="8" s="1"/>
  <c r="M212" i="8" s="1"/>
  <c r="K213" i="8" s="1"/>
  <c r="M213" i="8" s="1"/>
  <c r="K214" i="8" s="1"/>
  <c r="M214" i="8" s="1"/>
  <c r="K215" i="8" s="1"/>
  <c r="M215" i="8" s="1"/>
  <c r="K216" i="8" s="1"/>
  <c r="M216" i="8" s="1"/>
  <c r="K217" i="8" s="1"/>
  <c r="M217" i="8" s="1"/>
  <c r="K218" i="8" s="1"/>
  <c r="M218" i="8" s="1"/>
  <c r="K219" i="8" s="1"/>
  <c r="M219" i="8" s="1"/>
  <c r="K220" i="8" s="1"/>
  <c r="M220" i="8" s="1"/>
  <c r="K221" i="8" s="1"/>
  <c r="M221" i="8" s="1"/>
  <c r="K222" i="8" s="1"/>
  <c r="M222" i="8" s="1"/>
  <c r="K223" i="8" s="1"/>
  <c r="M223" i="8" s="1"/>
  <c r="K224" i="8" s="1"/>
  <c r="M224" i="8" s="1"/>
  <c r="K225" i="8" s="1"/>
  <c r="M225" i="8" s="1"/>
  <c r="K226" i="8" s="1"/>
  <c r="M226" i="8" s="1"/>
  <c r="K227" i="8" s="1"/>
  <c r="M227" i="8" s="1"/>
  <c r="K228" i="8" s="1"/>
  <c r="M228" i="8" s="1"/>
  <c r="K229" i="8" s="1"/>
  <c r="M229" i="8" s="1"/>
  <c r="K230" i="8" s="1"/>
  <c r="M230" i="8" s="1"/>
  <c r="K231" i="8" s="1"/>
  <c r="M231" i="8" s="1"/>
  <c r="K232" i="8" s="1"/>
  <c r="M232" i="8" s="1"/>
  <c r="K233" i="8" s="1"/>
  <c r="M233" i="8" s="1"/>
  <c r="K234" i="8" s="1"/>
  <c r="M234" i="8" s="1"/>
  <c r="K235" i="8" s="1"/>
  <c r="M235" i="8" s="1"/>
  <c r="K236" i="8" s="1"/>
  <c r="M236" i="8" s="1"/>
  <c r="K237" i="8" s="1"/>
  <c r="M237" i="8" s="1"/>
  <c r="K238" i="8" s="1"/>
  <c r="M238" i="8" s="1"/>
  <c r="K239" i="8" s="1"/>
  <c r="M239" i="8" s="1"/>
  <c r="K240" i="8" s="1"/>
  <c r="M240" i="8" s="1"/>
  <c r="K241" i="8" s="1"/>
  <c r="M241" i="8" s="1"/>
  <c r="K242" i="8" s="1"/>
  <c r="M242" i="8" s="1"/>
  <c r="K243" i="8" s="1"/>
  <c r="M243" i="8" s="1"/>
  <c r="K244" i="8" s="1"/>
  <c r="M244" i="8" s="1"/>
  <c r="K245" i="8" s="1"/>
  <c r="M245" i="8" s="1"/>
  <c r="K246" i="8" s="1"/>
  <c r="M246" i="8" s="1"/>
  <c r="K247" i="8" s="1"/>
  <c r="M247" i="8" s="1"/>
  <c r="K248" i="8" s="1"/>
  <c r="M248" i="8" s="1"/>
  <c r="K249" i="8" s="1"/>
  <c r="M249" i="8" s="1"/>
  <c r="K250" i="8" s="1"/>
  <c r="M250" i="8" s="1"/>
  <c r="K251" i="8" s="1"/>
  <c r="M251" i="8" s="1"/>
  <c r="K252" i="8" s="1"/>
  <c r="M252" i="8" s="1"/>
  <c r="K253" i="8" s="1"/>
  <c r="M253" i="8" s="1"/>
  <c r="K254" i="8" s="1"/>
  <c r="M254" i="8" s="1"/>
  <c r="K255" i="8" s="1"/>
  <c r="M255" i="8" s="1"/>
  <c r="K256" i="8" s="1"/>
  <c r="M256" i="8" s="1"/>
  <c r="K257" i="8" s="1"/>
  <c r="M257" i="8" s="1"/>
  <c r="K258" i="8" s="1"/>
  <c r="M258" i="8" s="1"/>
  <c r="K259" i="8" s="1"/>
  <c r="M259" i="8" s="1"/>
  <c r="K260" i="8" s="1"/>
  <c r="M260" i="8" s="1"/>
  <c r="K261" i="8" s="1"/>
  <c r="M261" i="8" s="1"/>
  <c r="K262" i="8" s="1"/>
  <c r="M262" i="8" s="1"/>
  <c r="K263" i="8" s="1"/>
  <c r="M263" i="8" s="1"/>
  <c r="K264" i="8" s="1"/>
  <c r="M264" i="8" s="1"/>
  <c r="K265" i="8" s="1"/>
  <c r="M265" i="8" s="1"/>
  <c r="K266" i="8" s="1"/>
  <c r="M266" i="8" s="1"/>
  <c r="K267" i="8" s="1"/>
  <c r="M267" i="8" s="1"/>
  <c r="K268" i="8" s="1"/>
  <c r="M268" i="8" s="1"/>
  <c r="K269" i="8" s="1"/>
  <c r="M269" i="8" s="1"/>
  <c r="K270" i="8" s="1"/>
  <c r="M270" i="8" s="1"/>
  <c r="K271" i="8" s="1"/>
  <c r="M271" i="8" s="1"/>
  <c r="K272" i="8" s="1"/>
  <c r="M272" i="8" s="1"/>
  <c r="K273" i="8" s="1"/>
  <c r="M273" i="8" s="1"/>
  <c r="K274" i="8" s="1"/>
  <c r="M274" i="8" s="1"/>
  <c r="K275" i="8" s="1"/>
  <c r="M275" i="8" s="1"/>
  <c r="K276" i="8" s="1"/>
  <c r="M276" i="8" s="1"/>
  <c r="K277" i="8" s="1"/>
  <c r="M277" i="8" s="1"/>
  <c r="K278" i="8" s="1"/>
  <c r="M278" i="8" s="1"/>
  <c r="K279" i="8" s="1"/>
  <c r="M279" i="8" s="1"/>
  <c r="K280" i="8" s="1"/>
  <c r="M280" i="8" s="1"/>
  <c r="K281" i="8" s="1"/>
  <c r="M281" i="8" s="1"/>
  <c r="K282" i="8" s="1"/>
  <c r="M282" i="8" s="1"/>
  <c r="K283" i="8" s="1"/>
  <c r="M283" i="8" s="1"/>
  <c r="K284" i="8" s="1"/>
  <c r="M284" i="8" s="1"/>
  <c r="K285" i="8" s="1"/>
  <c r="M285" i="8" s="1"/>
  <c r="K286" i="8" s="1"/>
  <c r="M286" i="8" s="1"/>
  <c r="K287" i="8" s="1"/>
  <c r="M287" i="8" s="1"/>
  <c r="K288" i="8" s="1"/>
  <c r="M288" i="8" s="1"/>
  <c r="K289" i="8" s="1"/>
  <c r="M289" i="8" s="1"/>
  <c r="K290" i="8" s="1"/>
  <c r="M290" i="8" s="1"/>
  <c r="K291" i="8" s="1"/>
  <c r="M291" i="8" s="1"/>
  <c r="K292" i="8" s="1"/>
  <c r="M292" i="8" s="1"/>
  <c r="K293" i="8" s="1"/>
  <c r="M293" i="8" s="1"/>
  <c r="K294" i="8" s="1"/>
  <c r="M294" i="8" s="1"/>
  <c r="K295" i="8" s="1"/>
  <c r="M295" i="8" s="1"/>
  <c r="K296" i="8" s="1"/>
  <c r="M296" i="8" s="1"/>
  <c r="K297" i="8" s="1"/>
  <c r="M297" i="8" s="1"/>
  <c r="K298" i="8" s="1"/>
  <c r="M298" i="8" s="1"/>
  <c r="K299" i="8" s="1"/>
  <c r="M299" i="8" s="1"/>
  <c r="K300" i="8" s="1"/>
  <c r="M300" i="8" s="1"/>
  <c r="K301" i="8" s="1"/>
  <c r="M301" i="8" s="1"/>
  <c r="K302" i="8" s="1"/>
  <c r="M302" i="8" s="1"/>
  <c r="K303" i="8" s="1"/>
  <c r="M303" i="8" s="1"/>
  <c r="K304" i="8" s="1"/>
  <c r="M304" i="8" s="1"/>
  <c r="K305" i="8" s="1"/>
  <c r="M305" i="8" s="1"/>
  <c r="K306" i="8" s="1"/>
  <c r="M306" i="8" s="1"/>
  <c r="K307" i="8" s="1"/>
  <c r="M307" i="8" s="1"/>
  <c r="K308" i="8" s="1"/>
  <c r="M308" i="8" s="1"/>
  <c r="K309" i="8" s="1"/>
  <c r="M309" i="8" s="1"/>
  <c r="K310" i="8" s="1"/>
  <c r="M310" i="8" s="1"/>
  <c r="K311" i="8" s="1"/>
  <c r="M311" i="8" s="1"/>
  <c r="K312" i="8" s="1"/>
  <c r="M312" i="8" s="1"/>
  <c r="K313" i="8" s="1"/>
  <c r="M313" i="8" s="1"/>
  <c r="K314" i="8" s="1"/>
  <c r="M314" i="8" s="1"/>
  <c r="K315" i="8" s="1"/>
  <c r="M315" i="8" s="1"/>
  <c r="K316" i="8" s="1"/>
  <c r="M316" i="8" s="1"/>
  <c r="K317" i="8" s="1"/>
  <c r="M317" i="8" s="1"/>
  <c r="K318" i="8" s="1"/>
  <c r="M318" i="8" s="1"/>
  <c r="K319" i="8" s="1"/>
  <c r="M319" i="8" s="1"/>
  <c r="K320" i="8" s="1"/>
  <c r="M320" i="8" s="1"/>
  <c r="K321" i="8" s="1"/>
  <c r="M321" i="8" s="1"/>
  <c r="K322" i="8" s="1"/>
  <c r="M322" i="8" s="1"/>
  <c r="K323" i="8" s="1"/>
  <c r="M323" i="8" s="1"/>
  <c r="K324" i="8" s="1"/>
  <c r="M324" i="8" s="1"/>
  <c r="K325" i="8" s="1"/>
  <c r="M325" i="8" s="1"/>
  <c r="K326" i="8" s="1"/>
  <c r="M326" i="8" s="1"/>
  <c r="K327" i="8" s="1"/>
  <c r="M327" i="8" s="1"/>
  <c r="K328" i="8" s="1"/>
  <c r="M328" i="8" s="1"/>
  <c r="K329" i="8" s="1"/>
  <c r="M329" i="8" s="1"/>
  <c r="K330" i="8" s="1"/>
  <c r="M330" i="8" s="1"/>
  <c r="K331" i="8" s="1"/>
  <c r="M331" i="8" s="1"/>
  <c r="K332" i="8" s="1"/>
  <c r="M332" i="8" s="1"/>
  <c r="K333" i="8" s="1"/>
  <c r="M333" i="8" s="1"/>
  <c r="K334" i="8" s="1"/>
  <c r="M334" i="8" s="1"/>
  <c r="K335" i="8" s="1"/>
  <c r="M335" i="8" s="1"/>
  <c r="K336" i="8" s="1"/>
  <c r="M336" i="8" s="1"/>
  <c r="K337" i="8" s="1"/>
  <c r="M337" i="8" s="1"/>
  <c r="K338" i="8" s="1"/>
  <c r="M338" i="8" s="1"/>
  <c r="K339" i="8" s="1"/>
  <c r="M339" i="8" s="1"/>
  <c r="K340" i="8" s="1"/>
  <c r="M340" i="8" s="1"/>
  <c r="K341" i="8" s="1"/>
  <c r="M341" i="8" s="1"/>
  <c r="K342" i="8" s="1"/>
  <c r="M342" i="8" s="1"/>
  <c r="K343" i="8" s="1"/>
  <c r="M343" i="8" s="1"/>
  <c r="K344" i="8" s="1"/>
  <c r="M344" i="8" s="1"/>
  <c r="K345" i="8" s="1"/>
  <c r="M345" i="8" s="1"/>
  <c r="K346" i="8" s="1"/>
  <c r="M346" i="8" s="1"/>
  <c r="K347" i="8" s="1"/>
  <c r="M347" i="8" s="1"/>
  <c r="K348" i="8" s="1"/>
  <c r="M348" i="8" s="1"/>
  <c r="K349" i="8" s="1"/>
  <c r="M349" i="8" s="1"/>
  <c r="K350" i="8" s="1"/>
  <c r="M350" i="8" s="1"/>
  <c r="K351" i="8" s="1"/>
  <c r="M351" i="8" s="1"/>
  <c r="K352" i="8" s="1"/>
  <c r="M352" i="8" s="1"/>
  <c r="K353" i="8" s="1"/>
  <c r="M353" i="8" s="1"/>
  <c r="K354" i="8" s="1"/>
  <c r="M354" i="8" s="1"/>
  <c r="K355" i="8" s="1"/>
  <c r="M355" i="8" s="1"/>
  <c r="K356" i="8" s="1"/>
  <c r="M356" i="8" s="1"/>
  <c r="K357" i="8" s="1"/>
  <c r="M357" i="8" s="1"/>
  <c r="K358" i="8" s="1"/>
  <c r="M358" i="8" s="1"/>
  <c r="K359" i="8" s="1"/>
  <c r="M359" i="8" s="1"/>
  <c r="K360" i="8" s="1"/>
  <c r="M360" i="8" s="1"/>
  <c r="K361" i="8" s="1"/>
  <c r="M361" i="8" s="1"/>
  <c r="K362" i="8" s="1"/>
  <c r="M362" i="8" s="1"/>
  <c r="K363" i="8" s="1"/>
  <c r="M363" i="8" s="1"/>
  <c r="K364" i="8" s="1"/>
  <c r="M364" i="8" s="1"/>
  <c r="K365" i="8" s="1"/>
  <c r="M365" i="8" s="1"/>
  <c r="K366" i="8" s="1"/>
  <c r="M366" i="8" s="1"/>
  <c r="K367" i="8" s="1"/>
  <c r="M367" i="8" s="1"/>
  <c r="K368" i="8" s="1"/>
  <c r="M368" i="8" s="1"/>
  <c r="K369" i="8" s="1"/>
  <c r="M369" i="8" s="1"/>
  <c r="K370" i="8" s="1"/>
  <c r="M370" i="8" s="1"/>
  <c r="K371" i="8" s="1"/>
  <c r="M371" i="8" s="1"/>
  <c r="K372" i="8" s="1"/>
  <c r="M372" i="8" s="1"/>
  <c r="K373" i="8" s="1"/>
  <c r="M373" i="8" s="1"/>
  <c r="K374" i="8" s="1"/>
  <c r="M374" i="8" s="1"/>
  <c r="K375" i="8" s="1"/>
  <c r="M375" i="8" s="1"/>
  <c r="K376" i="8" s="1"/>
  <c r="M376" i="8" s="1"/>
  <c r="K377" i="8" s="1"/>
  <c r="M377" i="8" s="1"/>
  <c r="K378" i="8" s="1"/>
  <c r="M378" i="8" s="1"/>
  <c r="K379" i="8" s="1"/>
  <c r="M379" i="8" s="1"/>
  <c r="K380" i="8" s="1"/>
  <c r="M380" i="8" s="1"/>
  <c r="K381" i="8" s="1"/>
  <c r="M381" i="8" s="1"/>
  <c r="K382" i="8" s="1"/>
  <c r="M382" i="8" s="1"/>
  <c r="K383" i="8" s="1"/>
  <c r="M383" i="8" s="1"/>
  <c r="K384" i="8" s="1"/>
  <c r="M384" i="8" s="1"/>
  <c r="K385" i="8" s="1"/>
  <c r="M385" i="8" s="1"/>
  <c r="K386" i="8" s="1"/>
  <c r="M386" i="8" s="1"/>
  <c r="K387" i="8" s="1"/>
  <c r="M387" i="8" s="1"/>
  <c r="K388" i="8" s="1"/>
  <c r="M388" i="8" s="1"/>
  <c r="K389" i="8" s="1"/>
  <c r="M389" i="8" s="1"/>
  <c r="K390" i="8" s="1"/>
  <c r="M390" i="8" s="1"/>
  <c r="K391" i="8" s="1"/>
  <c r="M391" i="8" s="1"/>
  <c r="K392" i="8" s="1"/>
  <c r="M392" i="8" s="1"/>
  <c r="K393" i="8" s="1"/>
  <c r="M393" i="8" s="1"/>
  <c r="K394" i="8" s="1"/>
  <c r="M394" i="8" s="1"/>
  <c r="K395" i="8" s="1"/>
  <c r="M395" i="8" s="1"/>
  <c r="K396" i="8" s="1"/>
  <c r="M396" i="8" s="1"/>
  <c r="K397" i="8" s="1"/>
  <c r="M397" i="8" s="1"/>
  <c r="K398" i="8" s="1"/>
  <c r="M398" i="8" s="1"/>
  <c r="K399" i="8" s="1"/>
  <c r="M399" i="8" s="1"/>
  <c r="K400" i="8" s="1"/>
  <c r="M400" i="8" s="1"/>
  <c r="K401" i="8" s="1"/>
  <c r="M401" i="8" s="1"/>
  <c r="K402" i="8" s="1"/>
  <c r="M402" i="8" s="1"/>
  <c r="K403" i="8" s="1"/>
  <c r="M403" i="8" s="1"/>
  <c r="K404" i="8" s="1"/>
  <c r="M404" i="8" s="1"/>
  <c r="K405" i="8" s="1"/>
  <c r="M405" i="8" s="1"/>
  <c r="K406" i="8" s="1"/>
  <c r="M406" i="8" s="1"/>
  <c r="K407" i="8" s="1"/>
  <c r="M407" i="8" s="1"/>
  <c r="K408" i="8" s="1"/>
  <c r="M408" i="8" s="1"/>
  <c r="K409" i="8" s="1"/>
  <c r="M409" i="8" s="1"/>
  <c r="K410" i="8" s="1"/>
  <c r="M410" i="8" s="1"/>
  <c r="K411" i="8" s="1"/>
  <c r="M411" i="8" s="1"/>
  <c r="K412" i="8" s="1"/>
  <c r="M412" i="8" s="1"/>
  <c r="K413" i="8" s="1"/>
  <c r="M413" i="8" s="1"/>
  <c r="K414" i="8" s="1"/>
  <c r="M414" i="8" s="1"/>
  <c r="K415" i="8" s="1"/>
  <c r="M415" i="8" s="1"/>
  <c r="K416" i="8" s="1"/>
  <c r="M416" i="8" s="1"/>
  <c r="K417" i="8" s="1"/>
  <c r="M417" i="8" s="1"/>
  <c r="K418" i="8" s="1"/>
  <c r="M418" i="8" s="1"/>
  <c r="K419" i="8" s="1"/>
  <c r="M419" i="8" s="1"/>
  <c r="K420" i="8" s="1"/>
  <c r="M420" i="8" s="1"/>
  <c r="K421" i="8" s="1"/>
  <c r="M421" i="8" s="1"/>
  <c r="K422" i="8" s="1"/>
  <c r="M422" i="8" s="1"/>
  <c r="K423" i="8" s="1"/>
  <c r="M423" i="8" s="1"/>
  <c r="K424" i="8" s="1"/>
  <c r="M424" i="8" s="1"/>
  <c r="K425" i="8" s="1"/>
  <c r="M425" i="8" s="1"/>
  <c r="K426" i="8" s="1"/>
  <c r="M426" i="8" s="1"/>
  <c r="K427" i="8" s="1"/>
  <c r="M427" i="8" s="1"/>
  <c r="K428" i="8" s="1"/>
  <c r="M428" i="8" s="1"/>
  <c r="K429" i="8" s="1"/>
  <c r="M429" i="8" s="1"/>
  <c r="K430" i="8" s="1"/>
  <c r="M430" i="8" s="1"/>
  <c r="K431" i="8" s="1"/>
  <c r="M431" i="8" s="1"/>
  <c r="K432" i="8" s="1"/>
  <c r="M432" i="8" s="1"/>
  <c r="K433" i="8" s="1"/>
  <c r="M433" i="8" s="1"/>
  <c r="K434" i="8" s="1"/>
  <c r="M434" i="8" s="1"/>
  <c r="K435" i="8" s="1"/>
  <c r="M435" i="8" s="1"/>
  <c r="K436" i="8" s="1"/>
  <c r="M436" i="8" s="1"/>
  <c r="K437" i="8" s="1"/>
  <c r="M437" i="8" s="1"/>
  <c r="K438" i="8" s="1"/>
  <c r="M438" i="8" s="1"/>
  <c r="K439" i="8" s="1"/>
  <c r="M439" i="8" s="1"/>
  <c r="K440" i="8" s="1"/>
  <c r="M440" i="8" s="1"/>
  <c r="K441" i="8" s="1"/>
  <c r="M441" i="8" s="1"/>
  <c r="K442" i="8" s="1"/>
  <c r="M442" i="8" s="1"/>
  <c r="K443" i="8" s="1"/>
  <c r="M443" i="8" s="1"/>
  <c r="K444" i="8" s="1"/>
  <c r="M444" i="8" s="1"/>
  <c r="K445" i="8" s="1"/>
  <c r="M445" i="8" s="1"/>
  <c r="K446" i="8" s="1"/>
  <c r="M446" i="8" s="1"/>
  <c r="K447" i="8" s="1"/>
</calcChain>
</file>

<file path=xl/sharedStrings.xml><?xml version="1.0" encoding="utf-8"?>
<sst xmlns="http://schemas.openxmlformats.org/spreadsheetml/2006/main" count="70" uniqueCount="62">
  <si>
    <t>Monthly</t>
  </si>
  <si>
    <t>Years</t>
  </si>
  <si>
    <t>Month</t>
  </si>
  <si>
    <t>Fortnight</t>
  </si>
  <si>
    <t>Week</t>
  </si>
  <si>
    <t>Loan Term</t>
  </si>
  <si>
    <t>Interest Rate</t>
  </si>
  <si>
    <t>Principal Reducing</t>
  </si>
  <si>
    <t>per</t>
  </si>
  <si>
    <t>Interest Only</t>
  </si>
  <si>
    <t>Annually</t>
  </si>
  <si>
    <t>Fortnightly</t>
  </si>
  <si>
    <t>Weekly</t>
  </si>
  <si>
    <t>Prepared For:</t>
  </si>
  <si>
    <t>Principal</t>
  </si>
  <si>
    <t>Months</t>
  </si>
  <si>
    <t>Display Repayments</t>
  </si>
  <si>
    <t>Extra Repayments</t>
  </si>
  <si>
    <t>int only repay</t>
  </si>
  <si>
    <t>p&amp;I repay</t>
  </si>
  <si>
    <t>Data Val for Cell b4</t>
  </si>
  <si>
    <t>Sensitivity</t>
  </si>
  <si>
    <t>Interest</t>
  </si>
  <si>
    <t>Total</t>
  </si>
  <si>
    <t>(+ / - )</t>
  </si>
  <si>
    <t>Min + Sensitised</t>
  </si>
  <si>
    <t>Minimum Repayment</t>
  </si>
  <si>
    <t>RATE % p.a</t>
  </si>
  <si>
    <t>+ / -</t>
  </si>
  <si>
    <t>Figure 3: Repayments Over Term</t>
  </si>
  <si>
    <t>Figure 1: Principal Repayment Curve (displays principal owing over a 30 Year Period)</t>
  </si>
  <si>
    <t>Scenario A</t>
  </si>
  <si>
    <t>Scenario B</t>
  </si>
  <si>
    <t>Scenario C</t>
  </si>
  <si>
    <t>Scenario D</t>
  </si>
  <si>
    <t>Scenario E</t>
  </si>
  <si>
    <t>Scenario F</t>
  </si>
  <si>
    <t>Repayment Type</t>
  </si>
  <si>
    <t>Scenario G</t>
  </si>
  <si>
    <r>
      <t>Disclaimer:</t>
    </r>
    <r>
      <rPr>
        <i/>
        <sz val="8"/>
        <color indexed="23"/>
        <rFont val="Segoe UI"/>
        <family val="2"/>
      </rPr>
      <t xml:space="preserve"> This Calculator is not intended to be distributed to any third party. MCP nor any of its employees, agents or associates are to be held liable as a result of reliance on these calculations - these calculations are for indicative purposes only.</t>
    </r>
  </si>
  <si>
    <t>Figure 2: Effect of Interest Rate Movements (Different Rate Scenarios)</t>
  </si>
  <si>
    <t>Figure 3: Effect of Interest Rate Movements &amp; Borrowing Capacity</t>
  </si>
  <si>
    <t>Couple - No Children</t>
  </si>
  <si>
    <t>Single - No Children</t>
  </si>
  <si>
    <t>Income per Annum</t>
  </si>
  <si>
    <t>Borrowing Capacity^</t>
  </si>
  <si>
    <t>^ - Assumes no other debts with Credit Card with $5,000 limit</t>
  </si>
  <si>
    <t>^ - Assumes "standard" living expenses without continuing rental costs</t>
  </si>
  <si>
    <t>$ Change</t>
  </si>
  <si>
    <t>% Change</t>
  </si>
  <si>
    <t>Mortgage @ 5.00%*</t>
  </si>
  <si>
    <t>* - Owner Occupied P&amp;I Home Loan with 30 year term</t>
  </si>
  <si>
    <t>Mortgage @ 2.25%*</t>
  </si>
  <si>
    <t>Repayment Minimum</t>
  </si>
  <si>
    <t>www.mcpfinancial.com.au</t>
  </si>
  <si>
    <t>Years and</t>
  </si>
  <si>
    <t>[NAME]</t>
  </si>
  <si>
    <t>Minimum Repayments</t>
  </si>
  <si>
    <t>Year</t>
  </si>
  <si>
    <t>IF((M1705+(M1705*($C$8+$E$8)/12))&lt;0,0,(M1705+(M1705*($C$8+$E$8)/12)))</t>
  </si>
  <si>
    <t>Extra Payments</t>
  </si>
  <si>
    <t>Repayment Inc. Extra Pmt by Freq, converted to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</si>
</sst>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"/>
    <numFmt numFmtId="165" formatCode="&quot;$&quot;#,##0.00"/>
    <numFmt numFmtId="166" formatCode="0.000000000000"/>
    <numFmt numFmtId="167" formatCode="\+0.00%;\ \-\ 0.00%"/>
    <numFmt numFmtId="168" formatCode="\+\ &quot;$&quot;#,##0.00;\ \-\ &quot;$&quot;#,##0.00"/>
    <numFmt numFmtId="169" formatCode="_-&quot;$&quot;* #,##0_-;\-&quot;$&quot;* #,##0_-;_-&quot;$&quot;* &quot;-&quot;??_-;_-@_-"/>
  </numFmts>
  <fonts count="58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Segoe UI"/>
      <family val="2"/>
    </font>
    <font>
      <sz val="8"/>
      <name val="Segoe UI"/>
      <family val="2"/>
    </font>
    <font>
      <sz val="10"/>
      <color indexed="9"/>
      <name val="Segoe UI"/>
      <family val="2"/>
    </font>
    <font>
      <b/>
      <sz val="10"/>
      <name val="Segoe UI"/>
      <family val="2"/>
    </font>
    <font>
      <i/>
      <sz val="8"/>
      <color indexed="23"/>
      <name val="Segoe UI"/>
      <family val="2"/>
    </font>
    <font>
      <b/>
      <sz val="10"/>
      <color theme="1" tint="0.34998626667073579"/>
      <name val="Segoe UI"/>
      <family val="2"/>
    </font>
    <font>
      <b/>
      <sz val="8"/>
      <color theme="1" tint="0.499984740745262"/>
      <name val="Segoe UI"/>
      <family val="2"/>
    </font>
    <font>
      <sz val="8"/>
      <color theme="1" tint="0.34998626667073579"/>
      <name val="Segoe UI"/>
      <family val="2"/>
    </font>
    <font>
      <b/>
      <sz val="10"/>
      <color theme="1"/>
      <name val="Segoe UI"/>
      <family val="2"/>
    </font>
    <font>
      <sz val="8"/>
      <color theme="0"/>
      <name val="Segoe UI"/>
      <family val="2"/>
    </font>
    <font>
      <sz val="10"/>
      <color theme="1" tint="0.34998626667073579"/>
      <name val="Segoe UI"/>
      <family val="2"/>
    </font>
    <font>
      <b/>
      <sz val="9"/>
      <color theme="1" tint="0.34998626667073579"/>
      <name val="Segoe UI"/>
      <family val="2"/>
    </font>
    <font>
      <b/>
      <i/>
      <sz val="8"/>
      <color theme="1" tint="0.34998626667073579"/>
      <name val="Segoe UI"/>
      <family val="2"/>
    </font>
    <font>
      <i/>
      <sz val="8"/>
      <color theme="1" tint="0.34998626667073579"/>
      <name val="Segoe UI"/>
      <family val="2"/>
    </font>
    <font>
      <b/>
      <sz val="16"/>
      <color indexed="18"/>
      <name val="Segoe UI"/>
      <family val="2"/>
    </font>
    <font>
      <b/>
      <sz val="8"/>
      <name val="Segoe UI"/>
      <family val="2"/>
    </font>
    <font>
      <i/>
      <sz val="10"/>
      <name val="Segoe UI"/>
      <family val="2"/>
    </font>
    <font>
      <sz val="10"/>
      <name val="Segoe UI"/>
      <family val="2"/>
    </font>
    <font>
      <sz val="8"/>
      <color indexed="9"/>
      <name val="Segoe UI"/>
      <family val="2"/>
    </font>
    <font>
      <sz val="10"/>
      <color theme="0"/>
      <name val="Segoe UI"/>
      <family val="2"/>
    </font>
    <font>
      <sz val="8"/>
      <color theme="1"/>
      <name val="Segoe UI"/>
      <family val="2"/>
    </font>
    <font>
      <u/>
      <sz val="8"/>
      <color theme="10"/>
      <name val="Arial"/>
      <family val="2"/>
    </font>
    <font>
      <b/>
      <u/>
      <sz val="10"/>
      <color theme="10"/>
      <name val="Segoe UI"/>
      <family val="2"/>
    </font>
    <font>
      <b/>
      <sz val="11"/>
      <color theme="1" tint="0.34998626667073579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color rgb="FF0070C0"/>
      <name val="Segoe UI"/>
      <family val="2"/>
    </font>
    <font>
      <b/>
      <sz val="11"/>
      <name val="Segoe UI"/>
      <family val="2"/>
    </font>
    <font>
      <b/>
      <sz val="11"/>
      <color indexed="16"/>
      <name val="Segoe UI"/>
      <family val="2"/>
    </font>
    <font>
      <sz val="11"/>
      <color indexed="16"/>
      <name val="Segoe UI"/>
      <family val="2"/>
    </font>
    <font>
      <sz val="10"/>
      <color theme="1"/>
      <name val="Segoe UI"/>
      <family val="2"/>
    </font>
    <font>
      <sz val="12"/>
      <color theme="0"/>
      <name val="Segoe UI"/>
      <family val="2"/>
    </font>
    <font>
      <sz val="11"/>
      <color theme="0"/>
      <name val="Segoe UI"/>
      <family val="2"/>
    </font>
    <font>
      <sz val="11"/>
      <color theme="1" tint="0.34998626667073579"/>
      <name val="Segoe UI"/>
      <family val="2"/>
    </font>
    <font>
      <b/>
      <sz val="11"/>
      <color theme="1"/>
      <name val="Segoe UI"/>
      <family val="2"/>
    </font>
    <font>
      <b/>
      <sz val="10"/>
      <color theme="0"/>
      <name val="Segoe UI"/>
      <family val="2"/>
    </font>
    <font>
      <sz val="8"/>
      <color rgb="FFFF0000"/>
      <name val="Segoe UI"/>
      <family val="2"/>
    </font>
    <font>
      <u/>
      <sz val="10"/>
      <color theme="0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7EF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9FBFD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ashed">
        <color theme="6" tint="-0.499984740745262"/>
      </left>
      <right style="dashed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/>
      <right/>
      <top style="dashed">
        <color theme="6" tint="-0.499984740745262"/>
      </top>
      <bottom style="dashed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tted">
        <color theme="6" tint="-0.499984740745262"/>
      </top>
      <bottom style="dotted">
        <color theme="6" tint="-0.499984740745262"/>
      </bottom>
      <diagonal/>
    </border>
    <border>
      <left style="thin">
        <color rgb="FF002060"/>
      </left>
      <right style="dotted">
        <color theme="6" tint="-0.499984740745262"/>
      </right>
      <top style="dotted">
        <color theme="6" tint="-0.499984740745262"/>
      </top>
      <bottom style="dotted">
        <color theme="6" tint="-0.499984740745262"/>
      </bottom>
      <diagonal/>
    </border>
    <border>
      <left style="thin">
        <color rgb="FF002060"/>
      </left>
      <right style="dotted">
        <color theme="6" tint="-0.499984740745262"/>
      </right>
      <top style="dotted">
        <color theme="6" tint="-0.499984740745262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dotted">
        <color theme="6" tint="-0.499984740745262"/>
      </left>
      <right style="thin">
        <color rgb="FF002060"/>
      </right>
      <top style="dotted">
        <color theme="6" tint="-0.499984740745262"/>
      </top>
      <bottom style="dotted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tted">
        <color theme="6" tint="-0.499984740745262"/>
      </top>
      <bottom style="thin">
        <color rgb="FF002060"/>
      </bottom>
      <diagonal/>
    </border>
    <border>
      <left style="dotted">
        <color theme="6" tint="-0.499984740745262"/>
      </left>
      <right style="thin">
        <color rgb="FF002060"/>
      </right>
      <top style="dotted">
        <color theme="6" tint="-0.499984740745262"/>
      </top>
      <bottom style="thin">
        <color rgb="FF002060"/>
      </bottom>
      <diagonal/>
    </border>
    <border>
      <left style="thin">
        <color rgb="FF002060"/>
      </left>
      <right style="dotted">
        <color theme="6" tint="-0.499984740745262"/>
      </right>
      <top style="thin">
        <color rgb="FF002060"/>
      </top>
      <bottom style="dotted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otted">
        <color theme="6" tint="-0.499984740745262"/>
      </left>
      <right style="dotted">
        <color theme="6" tint="-0.499984740745262"/>
      </right>
      <top style="dotted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tted">
        <color theme="6" tint="-0.499984740745262"/>
      </bottom>
      <diagonal/>
    </border>
    <border>
      <left style="dashed">
        <color theme="6" tint="-0.499984740745262"/>
      </left>
      <right/>
      <top style="dashed">
        <color theme="6" tint="-0.499984740745262"/>
      </top>
      <bottom style="dashed">
        <color theme="6" tint="-0.499984740745262"/>
      </bottom>
      <diagonal/>
    </border>
    <border>
      <left/>
      <right style="dashed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149">
    <xf numFmtId="0" fontId="0" fillId="0" borderId="0" xfId="0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6" fillId="0" borderId="0" xfId="0" applyFont="1"/>
    <xf numFmtId="0" fontId="23" fillId="0" borderId="0" xfId="0" applyFont="1"/>
    <xf numFmtId="0" fontId="27" fillId="0" borderId="0" xfId="0" applyFont="1"/>
    <xf numFmtId="165" fontId="25" fillId="0" borderId="0" xfId="0" applyNumberFormat="1" applyFont="1" applyAlignment="1">
      <alignment horizontal="center"/>
    </xf>
    <xf numFmtId="169" fontId="25" fillId="27" borderId="16" xfId="28" quotePrefix="1" applyNumberFormat="1" applyFont="1" applyFill="1" applyBorder="1" applyAlignment="1" applyProtection="1">
      <alignment horizontal="center"/>
      <protection locked="0"/>
    </xf>
    <xf numFmtId="169" fontId="25" fillId="25" borderId="16" xfId="28" quotePrefix="1" applyNumberFormat="1" applyFont="1" applyFill="1" applyBorder="1" applyAlignment="1" applyProtection="1">
      <alignment horizontal="center"/>
      <protection locked="0"/>
    </xf>
    <xf numFmtId="169" fontId="25" fillId="25" borderId="17" xfId="28" quotePrefix="1" applyNumberFormat="1" applyFont="1" applyFill="1" applyBorder="1" applyAlignment="1" applyProtection="1">
      <alignment horizontal="center"/>
      <protection locked="0"/>
    </xf>
    <xf numFmtId="165" fontId="25" fillId="26" borderId="18" xfId="0" applyNumberFormat="1" applyFont="1" applyFill="1" applyBorder="1" applyAlignment="1">
      <alignment horizontal="center"/>
    </xf>
    <xf numFmtId="44" fontId="28" fillId="26" borderId="19" xfId="28" applyFont="1" applyFill="1" applyBorder="1" applyAlignment="1" applyProtection="1">
      <alignment horizontal="center"/>
    </xf>
    <xf numFmtId="0" fontId="28" fillId="26" borderId="20" xfId="28" applyNumberFormat="1" applyFont="1" applyFill="1" applyBorder="1" applyAlignment="1" applyProtection="1">
      <alignment horizontal="center"/>
    </xf>
    <xf numFmtId="6" fontId="25" fillId="25" borderId="15" xfId="28" applyNumberFormat="1" applyFont="1" applyFill="1" applyBorder="1" applyAlignment="1" applyProtection="1">
      <alignment horizontal="center"/>
    </xf>
    <xf numFmtId="6" fontId="25" fillId="27" borderId="15" xfId="28" applyNumberFormat="1" applyFont="1" applyFill="1" applyBorder="1" applyAlignment="1" applyProtection="1">
      <alignment horizontal="center"/>
    </xf>
    <xf numFmtId="164" fontId="25" fillId="25" borderId="21" xfId="28" applyNumberFormat="1" applyFont="1" applyFill="1" applyBorder="1" applyAlignment="1" applyProtection="1">
      <alignment horizontal="center"/>
    </xf>
    <xf numFmtId="6" fontId="25" fillId="27" borderId="21" xfId="28" applyNumberFormat="1" applyFont="1" applyFill="1" applyBorder="1" applyAlignment="1" applyProtection="1">
      <alignment horizontal="center"/>
    </xf>
    <xf numFmtId="6" fontId="25" fillId="25" borderId="22" xfId="28" applyNumberFormat="1" applyFont="1" applyFill="1" applyBorder="1" applyAlignment="1" applyProtection="1">
      <alignment horizontal="center"/>
    </xf>
    <xf numFmtId="6" fontId="25" fillId="25" borderId="23" xfId="28" applyNumberFormat="1" applyFont="1" applyFill="1" applyBorder="1" applyAlignment="1" applyProtection="1">
      <alignment horizontal="center"/>
    </xf>
    <xf numFmtId="9" fontId="25" fillId="25" borderId="21" xfId="41" applyFont="1" applyFill="1" applyBorder="1" applyAlignment="1" applyProtection="1">
      <alignment horizontal="center"/>
    </xf>
    <xf numFmtId="9" fontId="25" fillId="27" borderId="21" xfId="41" applyFont="1" applyFill="1" applyBorder="1" applyAlignment="1" applyProtection="1">
      <alignment horizontal="center"/>
    </xf>
    <xf numFmtId="9" fontId="25" fillId="25" borderId="23" xfId="41" applyFont="1" applyFill="1" applyBorder="1" applyAlignment="1" applyProtection="1">
      <alignment horizontal="center"/>
    </xf>
    <xf numFmtId="169" fontId="25" fillId="27" borderId="24" xfId="28" quotePrefix="1" applyNumberFormat="1" applyFont="1" applyFill="1" applyBorder="1" applyAlignment="1" applyProtection="1">
      <alignment horizontal="center"/>
      <protection locked="0"/>
    </xf>
    <xf numFmtId="6" fontId="25" fillId="27" borderId="25" xfId="28" applyNumberFormat="1" applyFont="1" applyFill="1" applyBorder="1" applyAlignment="1" applyProtection="1">
      <alignment horizontal="center"/>
    </xf>
    <xf numFmtId="6" fontId="25" fillId="27" borderId="20" xfId="28" applyNumberFormat="1" applyFont="1" applyFill="1" applyBorder="1" applyAlignment="1" applyProtection="1">
      <alignment horizontal="center"/>
    </xf>
    <xf numFmtId="9" fontId="25" fillId="27" borderId="20" xfId="41" applyFont="1" applyFill="1" applyBorder="1" applyAlignment="1" applyProtection="1">
      <alignment horizontal="center"/>
    </xf>
    <xf numFmtId="0" fontId="31" fillId="26" borderId="26" xfId="0" applyFont="1" applyFill="1" applyBorder="1" applyAlignment="1">
      <alignment horizontal="left"/>
    </xf>
    <xf numFmtId="0" fontId="31" fillId="26" borderId="27" xfId="0" applyFont="1" applyFill="1" applyBorder="1" applyAlignment="1">
      <alignment horizontal="left"/>
    </xf>
    <xf numFmtId="0" fontId="31" fillId="26" borderId="28" xfId="0" applyFont="1" applyFill="1" applyBorder="1" applyAlignment="1">
      <alignment horizontal="left"/>
    </xf>
    <xf numFmtId="165" fontId="25" fillId="26" borderId="29" xfId="0" applyNumberFormat="1" applyFont="1" applyFill="1" applyBorder="1" applyAlignment="1">
      <alignment horizontal="center"/>
    </xf>
    <xf numFmtId="0" fontId="28" fillId="26" borderId="29" xfId="28" applyNumberFormat="1" applyFont="1" applyFill="1" applyBorder="1" applyAlignment="1" applyProtection="1">
      <alignment horizontal="center"/>
    </xf>
    <xf numFmtId="0" fontId="32" fillId="24" borderId="0" xfId="0" applyFont="1" applyFill="1" applyAlignment="1">
      <alignment horizontal="center" vertical="top" wrapText="1"/>
    </xf>
    <xf numFmtId="0" fontId="33" fillId="24" borderId="0" xfId="0" applyFont="1" applyFill="1" applyAlignment="1">
      <alignment horizontal="center" vertical="top" wrapText="1"/>
    </xf>
    <xf numFmtId="0" fontId="33" fillId="24" borderId="0" xfId="0" applyFont="1" applyFill="1" applyAlignment="1">
      <alignment horizontal="center"/>
    </xf>
    <xf numFmtId="0" fontId="34" fillId="24" borderId="0" xfId="0" applyFont="1" applyFill="1" applyAlignment="1">
      <alignment vertical="top"/>
    </xf>
    <xf numFmtId="0" fontId="21" fillId="24" borderId="0" xfId="0" applyFont="1" applyFill="1" applyAlignment="1">
      <alignment vertical="top"/>
    </xf>
    <xf numFmtId="0" fontId="21" fillId="24" borderId="0" xfId="0" applyFont="1" applyFill="1"/>
    <xf numFmtId="0" fontId="34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3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6" fillId="24" borderId="0" xfId="0" applyFont="1" applyFill="1"/>
    <xf numFmtId="0" fontId="37" fillId="24" borderId="0" xfId="0" applyFont="1" applyFill="1"/>
    <xf numFmtId="0" fontId="29" fillId="24" borderId="0" xfId="0" applyFont="1" applyFill="1"/>
    <xf numFmtId="0" fontId="23" fillId="24" borderId="0" xfId="0" applyFont="1" applyFill="1"/>
    <xf numFmtId="0" fontId="38" fillId="24" borderId="0" xfId="0" applyFont="1" applyFill="1"/>
    <xf numFmtId="0" fontId="39" fillId="24" borderId="0" xfId="0" applyFont="1" applyFill="1"/>
    <xf numFmtId="0" fontId="40" fillId="24" borderId="0" xfId="0" applyFont="1" applyFill="1"/>
    <xf numFmtId="0" fontId="30" fillId="24" borderId="0" xfId="0" applyFont="1" applyFill="1"/>
    <xf numFmtId="0" fontId="27" fillId="24" borderId="0" xfId="0" applyFont="1" applyFill="1"/>
    <xf numFmtId="0" fontId="40" fillId="0" borderId="0" xfId="0" applyFont="1"/>
    <xf numFmtId="0" fontId="29" fillId="24" borderId="0" xfId="0" applyFont="1" applyFill="1" applyAlignment="1">
      <alignment horizontal="center"/>
    </xf>
    <xf numFmtId="8" fontId="37" fillId="24" borderId="0" xfId="0" applyNumberFormat="1" applyFont="1" applyFill="1"/>
    <xf numFmtId="0" fontId="37" fillId="0" borderId="0" xfId="0" applyFont="1"/>
    <xf numFmtId="0" fontId="37" fillId="24" borderId="0" xfId="0" applyFont="1" applyFill="1" applyAlignment="1">
      <alignment horizontal="center"/>
    </xf>
    <xf numFmtId="0" fontId="21" fillId="24" borderId="0" xfId="0" applyFont="1" applyFill="1" applyAlignment="1">
      <alignment horizontal="center"/>
    </xf>
    <xf numFmtId="0" fontId="37" fillId="24" borderId="34" xfId="0" applyFont="1" applyFill="1" applyBorder="1" applyAlignment="1">
      <alignment horizontal="center"/>
    </xf>
    <xf numFmtId="0" fontId="37" fillId="24" borderId="35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3" fillId="25" borderId="13" xfId="0" applyFont="1" applyFill="1" applyBorder="1" applyAlignment="1">
      <alignment horizontal="left" vertical="center"/>
    </xf>
    <xf numFmtId="8" fontId="46" fillId="25" borderId="13" xfId="28" applyNumberFormat="1" applyFont="1" applyFill="1" applyBorder="1" applyAlignment="1" applyProtection="1">
      <alignment horizontal="center" vertical="center"/>
    </xf>
    <xf numFmtId="0" fontId="43" fillId="25" borderId="14" xfId="0" applyFont="1" applyFill="1" applyBorder="1" applyAlignment="1">
      <alignment horizontal="left" vertical="center"/>
    </xf>
    <xf numFmtId="0" fontId="47" fillId="0" borderId="0" xfId="0" applyFont="1"/>
    <xf numFmtId="0" fontId="4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4" fillId="0" borderId="0" xfId="0" applyFont="1"/>
    <xf numFmtId="0" fontId="47" fillId="0" borderId="0" xfId="0" applyFont="1" applyAlignment="1">
      <alignment vertical="center"/>
    </xf>
    <xf numFmtId="165" fontId="43" fillId="28" borderId="10" xfId="0" applyNumberFormat="1" applyFont="1" applyFill="1" applyBorder="1" applyAlignment="1" applyProtection="1">
      <alignment horizontal="center" vertical="center"/>
      <protection locked="0"/>
    </xf>
    <xf numFmtId="0" fontId="47" fillId="0" borderId="0" xfId="0" applyFont="1" applyAlignment="1">
      <alignment horizontal="center" vertical="center"/>
    </xf>
    <xf numFmtId="2" fontId="47" fillId="25" borderId="13" xfId="0" applyNumberFormat="1" applyFont="1" applyFill="1" applyBorder="1" applyAlignment="1">
      <alignment horizontal="center" vertical="center"/>
    </xf>
    <xf numFmtId="0" fontId="48" fillId="0" borderId="0" xfId="0" applyFont="1"/>
    <xf numFmtId="2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0" applyFont="1"/>
    <xf numFmtId="0" fontId="37" fillId="24" borderId="36" xfId="0" applyFont="1" applyFill="1" applyBorder="1" applyAlignment="1">
      <alignment horizontal="center"/>
    </xf>
    <xf numFmtId="0" fontId="21" fillId="24" borderId="34" xfId="0" applyFont="1" applyFill="1" applyBorder="1" applyAlignment="1">
      <alignment horizontal="center"/>
    </xf>
    <xf numFmtId="0" fontId="22" fillId="24" borderId="0" xfId="0" applyFont="1" applyFill="1"/>
    <xf numFmtId="0" fontId="50" fillId="24" borderId="0" xfId="0" applyFont="1" applyFill="1"/>
    <xf numFmtId="0" fontId="50" fillId="0" borderId="0" xfId="0" applyFont="1"/>
    <xf numFmtId="0" fontId="39" fillId="0" borderId="0" xfId="0" applyFont="1" applyAlignment="1">
      <alignment horizont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2" fillId="0" borderId="0" xfId="0" applyFont="1"/>
    <xf numFmtId="10" fontId="54" fillId="26" borderId="0" xfId="41" applyNumberFormat="1" applyFont="1" applyFill="1" applyAlignment="1" applyProtection="1">
      <alignment horizontal="center"/>
    </xf>
    <xf numFmtId="8" fontId="54" fillId="26" borderId="0" xfId="28" applyNumberFormat="1" applyFont="1" applyFill="1" applyAlignment="1" applyProtection="1">
      <alignment horizontal="center"/>
    </xf>
    <xf numFmtId="165" fontId="43" fillId="26" borderId="0" xfId="0" quotePrefix="1" applyNumberFormat="1" applyFont="1" applyFill="1" applyAlignment="1">
      <alignment horizontal="center"/>
    </xf>
    <xf numFmtId="0" fontId="43" fillId="26" borderId="0" xfId="0" applyFont="1" applyFill="1" applyAlignment="1">
      <alignment horizontal="center"/>
    </xf>
    <xf numFmtId="167" fontId="43" fillId="27" borderId="15" xfId="41" quotePrefix="1" applyNumberFormat="1" applyFont="1" applyFill="1" applyBorder="1" applyAlignment="1" applyProtection="1">
      <alignment horizontal="center"/>
      <protection locked="0"/>
    </xf>
    <xf numFmtId="8" fontId="43" fillId="27" borderId="30" xfId="28" applyNumberFormat="1" applyFont="1" applyFill="1" applyBorder="1" applyAlignment="1" applyProtection="1">
      <alignment horizontal="center"/>
    </xf>
    <xf numFmtId="168" fontId="43" fillId="27" borderId="30" xfId="28" applyNumberFormat="1" applyFont="1" applyFill="1" applyBorder="1" applyAlignment="1" applyProtection="1">
      <alignment horizontal="center"/>
    </xf>
    <xf numFmtId="167" fontId="43" fillId="25" borderId="15" xfId="41" quotePrefix="1" applyNumberFormat="1" applyFont="1" applyFill="1" applyBorder="1" applyAlignment="1" applyProtection="1">
      <alignment horizontal="center"/>
      <protection locked="0"/>
    </xf>
    <xf numFmtId="8" fontId="43" fillId="25" borderId="15" xfId="28" applyNumberFormat="1" applyFont="1" applyFill="1" applyBorder="1" applyAlignment="1" applyProtection="1">
      <alignment horizontal="center"/>
    </xf>
    <xf numFmtId="168" fontId="43" fillId="25" borderId="15" xfId="28" applyNumberFormat="1" applyFont="1" applyFill="1" applyBorder="1" applyAlignment="1" applyProtection="1">
      <alignment horizontal="center"/>
    </xf>
    <xf numFmtId="8" fontId="43" fillId="27" borderId="15" xfId="28" applyNumberFormat="1" applyFont="1" applyFill="1" applyBorder="1" applyAlignment="1" applyProtection="1">
      <alignment horizontal="center"/>
    </xf>
    <xf numFmtId="168" fontId="43" fillId="27" borderId="15" xfId="28" applyNumberFormat="1" applyFont="1" applyFill="1" applyBorder="1" applyAlignment="1" applyProtection="1">
      <alignment horizontal="center"/>
    </xf>
    <xf numFmtId="8" fontId="43" fillId="27" borderId="31" xfId="28" applyNumberFormat="1" applyFont="1" applyFill="1" applyBorder="1" applyAlignment="1" applyProtection="1">
      <alignment horizontal="center"/>
    </xf>
    <xf numFmtId="168" fontId="43" fillId="27" borderId="31" xfId="28" applyNumberFormat="1" applyFont="1" applyFill="1" applyBorder="1" applyAlignment="1" applyProtection="1">
      <alignment horizontal="center"/>
    </xf>
    <xf numFmtId="165" fontId="43" fillId="26" borderId="0" xfId="0" applyNumberFormat="1" applyFont="1" applyFill="1" applyAlignment="1">
      <alignment horizontal="center" vertical="center" wrapText="1"/>
    </xf>
    <xf numFmtId="0" fontId="55" fillId="24" borderId="0" xfId="0" applyFont="1" applyFill="1" applyAlignment="1">
      <alignment horizontal="center"/>
    </xf>
    <xf numFmtId="0" fontId="55" fillId="24" borderId="0" xfId="0" applyFont="1" applyFill="1" applyAlignment="1">
      <alignment horizontal="left"/>
    </xf>
    <xf numFmtId="165" fontId="55" fillId="24" borderId="0" xfId="0" applyNumberFormat="1" applyFont="1" applyFill="1" applyAlignment="1">
      <alignment horizontal="center"/>
    </xf>
    <xf numFmtId="0" fontId="29" fillId="0" borderId="0" xfId="0" applyFont="1"/>
    <xf numFmtId="165" fontId="39" fillId="24" borderId="0" xfId="0" applyNumberFormat="1" applyFont="1" applyFill="1" applyAlignment="1">
      <alignment horizontal="center"/>
    </xf>
    <xf numFmtId="0" fontId="55" fillId="24" borderId="0" xfId="0" applyFont="1" applyFill="1"/>
    <xf numFmtId="0" fontId="56" fillId="0" borderId="0" xfId="0" applyFont="1" applyAlignment="1">
      <alignment vertical="center"/>
    </xf>
    <xf numFmtId="0" fontId="56" fillId="0" borderId="0" xfId="0" applyFont="1"/>
    <xf numFmtId="0" fontId="29" fillId="0" borderId="0" xfId="0" applyFont="1" applyAlignment="1">
      <alignment vertical="center"/>
    </xf>
    <xf numFmtId="0" fontId="39" fillId="0" borderId="0" xfId="0" applyFont="1"/>
    <xf numFmtId="8" fontId="39" fillId="0" borderId="0" xfId="0" applyNumberFormat="1" applyFont="1"/>
    <xf numFmtId="165" fontId="39" fillId="0" borderId="0" xfId="0" applyNumberFormat="1" applyFont="1"/>
    <xf numFmtId="164" fontId="39" fillId="0" borderId="0" xfId="0" applyNumberFormat="1" applyFont="1"/>
    <xf numFmtId="166" fontId="39" fillId="0" borderId="0" xfId="0" applyNumberFormat="1" applyFont="1"/>
    <xf numFmtId="10" fontId="29" fillId="0" borderId="0" xfId="0" applyNumberFormat="1" applyFont="1"/>
    <xf numFmtId="165" fontId="39" fillId="24" borderId="0" xfId="0" applyNumberFormat="1" applyFont="1" applyFill="1"/>
    <xf numFmtId="10" fontId="29" fillId="24" borderId="0" xfId="0" applyNumberFormat="1" applyFont="1" applyFill="1"/>
    <xf numFmtId="0" fontId="52" fillId="24" borderId="0" xfId="0" applyFont="1" applyFill="1"/>
    <xf numFmtId="0" fontId="57" fillId="24" borderId="0" xfId="0" applyFont="1" applyFill="1"/>
    <xf numFmtId="0" fontId="39" fillId="0" borderId="0" xfId="0" applyFont="1" applyAlignment="1">
      <alignment horizontal="left" vertical="top" wrapText="1"/>
    </xf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left"/>
    </xf>
    <xf numFmtId="0" fontId="25" fillId="25" borderId="12" xfId="0" applyFont="1" applyFill="1" applyBorder="1" applyAlignment="1">
      <alignment horizontal="center" vertical="center"/>
    </xf>
    <xf numFmtId="0" fontId="25" fillId="25" borderId="13" xfId="0" applyFont="1" applyFill="1" applyBorder="1" applyAlignment="1">
      <alignment horizontal="center" vertical="center"/>
    </xf>
    <xf numFmtId="0" fontId="25" fillId="25" borderId="14" xfId="0" applyFont="1" applyFill="1" applyBorder="1" applyAlignment="1">
      <alignment horizontal="center" vertical="center"/>
    </xf>
    <xf numFmtId="165" fontId="43" fillId="28" borderId="32" xfId="0" applyNumberFormat="1" applyFont="1" applyFill="1" applyBorder="1" applyAlignment="1" applyProtection="1">
      <alignment horizontal="left" vertical="center"/>
      <protection locked="0"/>
    </xf>
    <xf numFmtId="165" fontId="43" fillId="28" borderId="11" xfId="0" applyNumberFormat="1" applyFont="1" applyFill="1" applyBorder="1" applyAlignment="1" applyProtection="1">
      <alignment horizontal="left" vertical="center"/>
      <protection locked="0"/>
    </xf>
    <xf numFmtId="165" fontId="43" fillId="28" borderId="33" xfId="0" applyNumberFormat="1" applyFont="1" applyFill="1" applyBorder="1" applyAlignment="1" applyProtection="1">
      <alignment horizontal="left" vertical="center"/>
      <protection locked="0"/>
    </xf>
    <xf numFmtId="0" fontId="32" fillId="24" borderId="0" xfId="0" applyFont="1" applyFill="1" applyAlignment="1">
      <alignment horizontal="center" vertical="top" wrapText="1"/>
    </xf>
    <xf numFmtId="0" fontId="33" fillId="24" borderId="0" xfId="0" applyFont="1" applyFill="1" applyAlignment="1">
      <alignment horizontal="center" vertical="top" wrapText="1"/>
    </xf>
    <xf numFmtId="0" fontId="33" fillId="24" borderId="0" xfId="0" applyFont="1" applyFill="1" applyAlignment="1">
      <alignment horizontal="center"/>
    </xf>
    <xf numFmtId="0" fontId="43" fillId="25" borderId="12" xfId="0" applyFont="1" applyFill="1" applyBorder="1" applyAlignment="1">
      <alignment horizontal="left" vertical="center"/>
    </xf>
    <xf numFmtId="0" fontId="53" fillId="25" borderId="13" xfId="0" applyFont="1" applyFill="1" applyBorder="1" applyAlignment="1">
      <alignment horizontal="left" vertical="center"/>
    </xf>
    <xf numFmtId="0" fontId="53" fillId="25" borderId="14" xfId="0" applyFont="1" applyFill="1" applyBorder="1" applyAlignment="1">
      <alignment horizontal="left" vertical="center"/>
    </xf>
    <xf numFmtId="0" fontId="43" fillId="25" borderId="12" xfId="0" applyFont="1" applyFill="1" applyBorder="1" applyAlignment="1">
      <alignment horizontal="center" vertical="center"/>
    </xf>
    <xf numFmtId="0" fontId="53" fillId="25" borderId="13" xfId="0" applyFont="1" applyFill="1" applyBorder="1" applyAlignment="1">
      <alignment horizontal="center" vertical="center"/>
    </xf>
    <xf numFmtId="0" fontId="53" fillId="25" borderId="14" xfId="0" applyFont="1" applyFill="1" applyBorder="1" applyAlignment="1">
      <alignment horizontal="center" vertical="center"/>
    </xf>
    <xf numFmtId="0" fontId="43" fillId="25" borderId="12" xfId="0" applyFont="1" applyFill="1" applyBorder="1" applyAlignment="1">
      <alignment vertical="center"/>
    </xf>
    <xf numFmtId="0" fontId="44" fillId="25" borderId="13" xfId="0" applyFont="1" applyFill="1" applyBorder="1" applyAlignment="1">
      <alignment vertical="center"/>
    </xf>
    <xf numFmtId="0" fontId="44" fillId="25" borderId="14" xfId="0" applyFont="1" applyFill="1" applyBorder="1" applyAlignment="1">
      <alignment vertical="center"/>
    </xf>
    <xf numFmtId="0" fontId="42" fillId="24" borderId="0" xfId="45" applyFont="1" applyFill="1" applyAlignment="1">
      <alignment horizontal="center" vertical="center"/>
    </xf>
    <xf numFmtId="0" fontId="43" fillId="25" borderId="13" xfId="0" applyFont="1" applyFill="1" applyBorder="1" applyAlignment="1">
      <alignment horizontal="left" vertical="center"/>
    </xf>
    <xf numFmtId="0" fontId="43" fillId="25" borderId="14" xfId="0" applyFont="1" applyFill="1" applyBorder="1" applyAlignment="1">
      <alignment horizontal="left" vertical="center"/>
    </xf>
    <xf numFmtId="165" fontId="43" fillId="26" borderId="0" xfId="0" applyNumberFormat="1" applyFont="1" applyFill="1" applyAlignment="1">
      <alignment horizontal="center" vertical="center" wrapText="1"/>
    </xf>
    <xf numFmtId="164" fontId="43" fillId="28" borderId="10" xfId="0" applyNumberFormat="1" applyFont="1" applyFill="1" applyBorder="1" applyAlignment="1" applyProtection="1">
      <alignment horizontal="center"/>
      <protection locked="0"/>
    </xf>
    <xf numFmtId="3" fontId="43" fillId="28" borderId="10" xfId="0" applyNumberFormat="1" applyFont="1" applyFill="1" applyBorder="1" applyAlignment="1" applyProtection="1">
      <alignment horizontal="center"/>
      <protection locked="0"/>
    </xf>
    <xf numFmtId="10" fontId="43" fillId="28" borderId="10" xfId="0" applyNumberFormat="1" applyFont="1" applyFill="1" applyBorder="1" applyAlignment="1" applyProtection="1">
      <alignment horizontal="center"/>
      <protection locked="0"/>
    </xf>
    <xf numFmtId="0" fontId="43" fillId="28" borderId="10" xfId="0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45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9F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73256854760258E-2"/>
          <c:y val="1.352403910605442E-2"/>
          <c:w val="0.93761304035246829"/>
          <c:h val="0.83682723302184514"/>
        </c:manualLayout>
      </c:layout>
      <c:lineChart>
        <c:grouping val="standard"/>
        <c:varyColors val="0"/>
        <c:ser>
          <c:idx val="1"/>
          <c:order val="0"/>
          <c:tx>
            <c:v>With Extra Payments</c:v>
          </c:tx>
          <c:spPr>
            <a:ln w="44450" cmpd="sng">
              <a:solidFill>
                <a:schemeClr val="accent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Repayments!$B$87:$B$447</c:f>
              <c:numCache>
                <c:formatCode>General</c:formatCode>
                <c:ptCount val="361"/>
                <c:pt idx="0">
                  <c:v>0</c:v>
                </c:pt>
                <c:pt idx="12">
                  <c:v>1</c:v>
                </c:pt>
                <c:pt idx="24">
                  <c:v>2</c:v>
                </c:pt>
                <c:pt idx="36">
                  <c:v>3</c:v>
                </c:pt>
                <c:pt idx="48">
                  <c:v>4</c:v>
                </c:pt>
                <c:pt idx="60">
                  <c:v>5</c:v>
                </c:pt>
                <c:pt idx="72">
                  <c:v>6</c:v>
                </c:pt>
                <c:pt idx="84">
                  <c:v>7</c:v>
                </c:pt>
                <c:pt idx="96">
                  <c:v>8</c:v>
                </c:pt>
                <c:pt idx="108">
                  <c:v>9</c:v>
                </c:pt>
                <c:pt idx="120">
                  <c:v>10</c:v>
                </c:pt>
                <c:pt idx="132">
                  <c:v>11</c:v>
                </c:pt>
                <c:pt idx="144">
                  <c:v>12</c:v>
                </c:pt>
                <c:pt idx="156">
                  <c:v>13</c:v>
                </c:pt>
                <c:pt idx="168">
                  <c:v>14</c:v>
                </c:pt>
                <c:pt idx="180">
                  <c:v>15</c:v>
                </c:pt>
                <c:pt idx="192">
                  <c:v>16</c:v>
                </c:pt>
                <c:pt idx="204">
                  <c:v>17</c:v>
                </c:pt>
                <c:pt idx="216">
                  <c:v>18</c:v>
                </c:pt>
                <c:pt idx="228">
                  <c:v>19</c:v>
                </c:pt>
                <c:pt idx="240">
                  <c:v>20</c:v>
                </c:pt>
                <c:pt idx="252">
                  <c:v>21</c:v>
                </c:pt>
                <c:pt idx="264">
                  <c:v>22</c:v>
                </c:pt>
                <c:pt idx="276">
                  <c:v>23</c:v>
                </c:pt>
                <c:pt idx="288">
                  <c:v>24</c:v>
                </c:pt>
                <c:pt idx="300">
                  <c:v>25</c:v>
                </c:pt>
                <c:pt idx="312">
                  <c:v>26</c:v>
                </c:pt>
                <c:pt idx="324">
                  <c:v>27</c:v>
                </c:pt>
                <c:pt idx="336">
                  <c:v>28</c:v>
                </c:pt>
                <c:pt idx="348">
                  <c:v>29</c:v>
                </c:pt>
                <c:pt idx="360">
                  <c:v>30</c:v>
                </c:pt>
              </c:numCache>
            </c:numRef>
          </c:cat>
          <c:val>
            <c:numRef>
              <c:f>Repayments!$G$87:$G$447</c:f>
              <c:numCache>
                <c:formatCode>"$"#,##0.00</c:formatCode>
                <c:ptCount val="361"/>
                <c:pt idx="0">
                  <c:v>502583.33333333331</c:v>
                </c:pt>
                <c:pt idx="1">
                  <c:v>500874.97503734002</c:v>
                </c:pt>
                <c:pt idx="2">
                  <c:v>499157.7902234841</c:v>
                </c:pt>
                <c:pt idx="3">
                  <c:v>497431.73328808992</c:v>
                </c:pt>
                <c:pt idx="4">
                  <c:v>495696.75839186285</c:v>
                </c:pt>
                <c:pt idx="5">
                  <c:v>493952.81945867196</c:v>
                </c:pt>
                <c:pt idx="6">
                  <c:v>492199.87017432624</c:v>
                </c:pt>
                <c:pt idx="7">
                  <c:v>490437.86398534471</c:v>
                </c:pt>
                <c:pt idx="8">
                  <c:v>488666.75409772014</c:v>
                </c:pt>
                <c:pt idx="9">
                  <c:v>486886.49347567616</c:v>
                </c:pt>
                <c:pt idx="10">
                  <c:v>485097.03484041832</c:v>
                </c:pt>
                <c:pt idx="11">
                  <c:v>483298.33066887828</c:v>
                </c:pt>
                <c:pt idx="12">
                  <c:v>481490.33319245197</c:v>
                </c:pt>
                <c:pt idx="13">
                  <c:v>479672.99439573078</c:v>
                </c:pt>
                <c:pt idx="14">
                  <c:v>477846.26601522655</c:v>
                </c:pt>
                <c:pt idx="15">
                  <c:v>476010.09953808971</c:v>
                </c:pt>
                <c:pt idx="16">
                  <c:v>474164.44620082097</c:v>
                </c:pt>
                <c:pt idx="17">
                  <c:v>472309.25698797632</c:v>
                </c:pt>
                <c:pt idx="18">
                  <c:v>470444.48263086536</c:v>
                </c:pt>
                <c:pt idx="19">
                  <c:v>468570.07360624266</c:v>
                </c:pt>
                <c:pt idx="20">
                  <c:v>466685.98013499274</c:v>
                </c:pt>
                <c:pt idx="21">
                  <c:v>464792.15218080801</c:v>
                </c:pt>
                <c:pt idx="22">
                  <c:v>462888.53944885998</c:v>
                </c:pt>
                <c:pt idx="23">
                  <c:v>460975.09138446359</c:v>
                </c:pt>
                <c:pt idx="24">
                  <c:v>459051.75717173447</c:v>
                </c:pt>
                <c:pt idx="25">
                  <c:v>457118.48573223955</c:v>
                </c:pt>
                <c:pt idx="26">
                  <c:v>455175.22572364059</c:v>
                </c:pt>
                <c:pt idx="27">
                  <c:v>453221.92553833051</c:v>
                </c:pt>
                <c:pt idx="28">
                  <c:v>451258.53330206301</c:v>
                </c:pt>
                <c:pt idx="29">
                  <c:v>449284.99687257479</c:v>
                </c:pt>
                <c:pt idx="30">
                  <c:v>447301.26383820089</c:v>
                </c:pt>
                <c:pt idx="31">
                  <c:v>445307.2815164827</c:v>
                </c:pt>
                <c:pt idx="32">
                  <c:v>443302.996952769</c:v>
                </c:pt>
                <c:pt idx="33">
                  <c:v>441288.35691880947</c:v>
                </c:pt>
                <c:pt idx="34">
                  <c:v>439263.30791134114</c:v>
                </c:pt>
                <c:pt idx="35">
                  <c:v>437227.79615066753</c:v>
                </c:pt>
                <c:pt idx="36">
                  <c:v>435181.76757923048</c:v>
                </c:pt>
                <c:pt idx="37">
                  <c:v>433125.16786017432</c:v>
                </c:pt>
                <c:pt idx="38">
                  <c:v>431057.94237590302</c:v>
                </c:pt>
                <c:pt idx="39">
                  <c:v>428980.03622662963</c:v>
                </c:pt>
                <c:pt idx="40">
                  <c:v>426891.39422891836</c:v>
                </c:pt>
                <c:pt idx="41">
                  <c:v>424791.96091421891</c:v>
                </c:pt>
                <c:pt idx="42">
                  <c:v>422681.68052739353</c:v>
                </c:pt>
                <c:pt idx="43">
                  <c:v>420560.4970252362</c:v>
                </c:pt>
                <c:pt idx="44">
                  <c:v>418428.35407498438</c:v>
                </c:pt>
                <c:pt idx="45">
                  <c:v>416285.19505282294</c:v>
                </c:pt>
                <c:pt idx="46">
                  <c:v>414130.96304238035</c:v>
                </c:pt>
                <c:pt idx="47">
                  <c:v>411965.60083321709</c:v>
                </c:pt>
                <c:pt idx="48">
                  <c:v>409789.05091930652</c:v>
                </c:pt>
                <c:pt idx="49">
                  <c:v>407601.2554975074</c:v>
                </c:pt>
                <c:pt idx="50">
                  <c:v>405402.156466029</c:v>
                </c:pt>
                <c:pt idx="51">
                  <c:v>403191.69542288798</c:v>
                </c:pt>
                <c:pt idx="52">
                  <c:v>400969.81366435735</c:v>
                </c:pt>
                <c:pt idx="53">
                  <c:v>398736.45218340767</c:v>
                </c:pt>
                <c:pt idx="54">
                  <c:v>396491.55166813976</c:v>
                </c:pt>
                <c:pt idx="55">
                  <c:v>394235.0525002096</c:v>
                </c:pt>
                <c:pt idx="56">
                  <c:v>391966.89475324517</c:v>
                </c:pt>
                <c:pt idx="57">
                  <c:v>389687.01819125476</c:v>
                </c:pt>
                <c:pt idx="58">
                  <c:v>387395.36226702738</c:v>
                </c:pt>
                <c:pt idx="59">
                  <c:v>385091.86612052482</c:v>
                </c:pt>
                <c:pt idx="60">
                  <c:v>382776.46857726533</c:v>
                </c:pt>
                <c:pt idx="61">
                  <c:v>380449.10814669903</c:v>
                </c:pt>
                <c:pt idx="62">
                  <c:v>378109.72302057478</c:v>
                </c:pt>
                <c:pt idx="63">
                  <c:v>375758.2510712989</c:v>
                </c:pt>
                <c:pt idx="64">
                  <c:v>373394.62985028507</c:v>
                </c:pt>
                <c:pt idx="65">
                  <c:v>371018.796586296</c:v>
                </c:pt>
                <c:pt idx="66">
                  <c:v>368630.68818377634</c:v>
                </c:pt>
                <c:pt idx="67">
                  <c:v>366230.24122117698</c:v>
                </c:pt>
                <c:pt idx="68">
                  <c:v>363817.39194927085</c:v>
                </c:pt>
                <c:pt idx="69">
                  <c:v>361392.07628945989</c:v>
                </c:pt>
                <c:pt idx="70">
                  <c:v>358954.22983207321</c:v>
                </c:pt>
                <c:pt idx="71">
                  <c:v>356503.78783465672</c:v>
                </c:pt>
                <c:pt idx="72">
                  <c:v>354040.6852202536</c:v>
                </c:pt>
                <c:pt idx="73">
                  <c:v>351564.85657567607</c:v>
                </c:pt>
                <c:pt idx="74">
                  <c:v>349076.23614976817</c:v>
                </c:pt>
                <c:pt idx="75">
                  <c:v>346574.75785165979</c:v>
                </c:pt>
                <c:pt idx="76">
                  <c:v>344060.35524901119</c:v>
                </c:pt>
                <c:pt idx="77">
                  <c:v>341532.96156624891</c:v>
                </c:pt>
                <c:pt idx="78">
                  <c:v>338992.50968279236</c:v>
                </c:pt>
                <c:pt idx="79">
                  <c:v>336438.93213127123</c:v>
                </c:pt>
                <c:pt idx="80">
                  <c:v>333872.16109573393</c:v>
                </c:pt>
                <c:pt idx="81">
                  <c:v>331292.12840984634</c:v>
                </c:pt>
                <c:pt idx="82">
                  <c:v>328698.76555508166</c:v>
                </c:pt>
                <c:pt idx="83">
                  <c:v>326092.00365890074</c:v>
                </c:pt>
                <c:pt idx="84">
                  <c:v>323471.77349292283</c:v>
                </c:pt>
                <c:pt idx="85">
                  <c:v>320838.00547108741</c:v>
                </c:pt>
                <c:pt idx="86">
                  <c:v>318190.62964780582</c:v>
                </c:pt>
                <c:pt idx="87">
                  <c:v>315529.57571610395</c:v>
                </c:pt>
                <c:pt idx="88">
                  <c:v>312854.77300575498</c:v>
                </c:pt>
                <c:pt idx="89">
                  <c:v>310166.15048140252</c:v>
                </c:pt>
                <c:pt idx="90">
                  <c:v>307463.63674067426</c:v>
                </c:pt>
                <c:pt idx="91">
                  <c:v>304747.16001228557</c:v>
                </c:pt>
                <c:pt idx="92">
                  <c:v>302016.64815413352</c:v>
                </c:pt>
                <c:pt idx="93">
                  <c:v>299272.02865138103</c:v>
                </c:pt>
                <c:pt idx="94">
                  <c:v>296513.22861453099</c:v>
                </c:pt>
                <c:pt idx="95">
                  <c:v>293740.17477749055</c:v>
                </c:pt>
                <c:pt idx="96">
                  <c:v>290952.79349562537</c:v>
                </c:pt>
                <c:pt idx="97">
                  <c:v>288151.01074380393</c:v>
                </c:pt>
                <c:pt idx="98">
                  <c:v>285334.75211443141</c:v>
                </c:pt>
                <c:pt idx="99">
                  <c:v>282503.94281547377</c:v>
                </c:pt>
                <c:pt idx="100">
                  <c:v>279658.50766847155</c:v>
                </c:pt>
                <c:pt idx="101">
                  <c:v>276798.37110654311</c:v>
                </c:pt>
                <c:pt idx="102">
                  <c:v>273923.45717237808</c:v>
                </c:pt>
                <c:pt idx="103">
                  <c:v>271033.68951621983</c:v>
                </c:pt>
                <c:pt idx="104">
                  <c:v>268128.99139383814</c:v>
                </c:pt>
                <c:pt idx="105">
                  <c:v>265209.28566449077</c:v>
                </c:pt>
                <c:pt idx="106">
                  <c:v>262274.4947888751</c:v>
                </c:pt>
                <c:pt idx="107">
                  <c:v>259324.54082706876</c:v>
                </c:pt>
                <c:pt idx="108">
                  <c:v>256359.34543645976</c:v>
                </c:pt>
                <c:pt idx="109">
                  <c:v>253378.82986966593</c:v>
                </c:pt>
                <c:pt idx="110">
                  <c:v>250382.91497244369</c:v>
                </c:pt>
                <c:pt idx="111">
                  <c:v>247371.52118158579</c:v>
                </c:pt>
                <c:pt idx="112">
                  <c:v>244344.56852280846</c:v>
                </c:pt>
                <c:pt idx="113">
                  <c:v>241301.97660862745</c:v>
                </c:pt>
                <c:pt idx="114">
                  <c:v>238243.66463622317</c:v>
                </c:pt>
                <c:pt idx="115">
                  <c:v>235169.55138529479</c:v>
                </c:pt>
                <c:pt idx="116">
                  <c:v>232079.5552159033</c:v>
                </c:pt>
                <c:pt idx="117">
                  <c:v>228973.59406630325</c:v>
                </c:pt>
                <c:pt idx="118">
                  <c:v>225851.58545076361</c:v>
                </c:pt>
                <c:pt idx="119">
                  <c:v>222713.44645737702</c:v>
                </c:pt>
                <c:pt idx="120">
                  <c:v>219559.09374585794</c:v>
                </c:pt>
                <c:pt idx="121">
                  <c:v>216388.44354532936</c:v>
                </c:pt>
                <c:pt idx="122">
                  <c:v>213201.41165209803</c:v>
                </c:pt>
                <c:pt idx="123">
                  <c:v>209997.91342741833</c:v>
                </c:pt>
                <c:pt idx="124">
                  <c:v>206777.86379524446</c:v>
                </c:pt>
                <c:pt idx="125">
                  <c:v>203541.17723997103</c:v>
                </c:pt>
                <c:pt idx="126">
                  <c:v>200287.76780416202</c:v>
                </c:pt>
                <c:pt idx="127">
                  <c:v>197017.549086268</c:v>
                </c:pt>
                <c:pt idx="128">
                  <c:v>193730.43423833151</c:v>
                </c:pt>
                <c:pt idx="129">
                  <c:v>190426.3359636807</c:v>
                </c:pt>
                <c:pt idx="130">
                  <c:v>187105.16651461084</c:v>
                </c:pt>
                <c:pt idx="131">
                  <c:v>183766.83769005415</c:v>
                </c:pt>
                <c:pt idx="132">
                  <c:v>180411.26083323723</c:v>
                </c:pt>
                <c:pt idx="133">
                  <c:v>177038.34682932677</c:v>
                </c:pt>
                <c:pt idx="134">
                  <c:v>173648.00610306277</c:v>
                </c:pt>
                <c:pt idx="135">
                  <c:v>170240.14861637974</c:v>
                </c:pt>
                <c:pt idx="136">
                  <c:v>166814.68386601549</c:v>
                </c:pt>
                <c:pt idx="137">
                  <c:v>163371.52088110772</c:v>
                </c:pt>
                <c:pt idx="138">
                  <c:v>159910.5682207779</c:v>
                </c:pt>
                <c:pt idx="139">
                  <c:v>156431.73397170307</c:v>
                </c:pt>
                <c:pt idx="140">
                  <c:v>152934.92574567467</c:v>
                </c:pt>
                <c:pt idx="141">
                  <c:v>149420.05067714513</c:v>
                </c:pt>
                <c:pt idx="142">
                  <c:v>145887.01542076151</c:v>
                </c:pt>
                <c:pt idx="143">
                  <c:v>142335.72614888658</c:v>
                </c:pt>
                <c:pt idx="144">
                  <c:v>138766.08854910696</c:v>
                </c:pt>
                <c:pt idx="145">
                  <c:v>135178.00782172848</c:v>
                </c:pt>
                <c:pt idx="146">
                  <c:v>131571.38867725854</c:v>
                </c:pt>
                <c:pt idx="147">
                  <c:v>127946.13533387551</c:v>
                </c:pt>
                <c:pt idx="148">
                  <c:v>124302.151514885</c:v>
                </c:pt>
                <c:pt idx="149">
                  <c:v>120639.34044616304</c:v>
                </c:pt>
                <c:pt idx="150">
                  <c:v>116957.60485358602</c:v>
                </c:pt>
                <c:pt idx="151">
                  <c:v>113256.84696044735</c:v>
                </c:pt>
                <c:pt idx="152">
                  <c:v>109536.9684848608</c:v>
                </c:pt>
                <c:pt idx="153">
                  <c:v>105797.87063715038</c:v>
                </c:pt>
                <c:pt idx="154">
                  <c:v>102039.45411722679</c:v>
                </c:pt>
                <c:pt idx="155">
                  <c:v>98261.619111950262</c:v>
                </c:pt>
                <c:pt idx="156">
                  <c:v>94464.265292479802</c:v>
                </c:pt>
                <c:pt idx="157">
                  <c:v>90647.291811608753</c:v>
                </c:pt>
                <c:pt idx="158">
                  <c:v>86810.597301086542</c:v>
                </c:pt>
                <c:pt idx="159">
                  <c:v>82954.079868926623</c:v>
                </c:pt>
                <c:pt idx="160">
                  <c:v>79077.63709670055</c:v>
                </c:pt>
                <c:pt idx="161">
                  <c:v>75181.166036817973</c:v>
                </c:pt>
                <c:pt idx="162">
                  <c:v>71264.563209792672</c:v>
                </c:pt>
                <c:pt idx="163">
                  <c:v>67327.72460149441</c:v>
                </c:pt>
                <c:pt idx="164">
                  <c:v>63370.545660386604</c:v>
                </c:pt>
                <c:pt idx="165">
                  <c:v>59392.921294749736</c:v>
                </c:pt>
                <c:pt idx="166">
                  <c:v>55394.745869890416</c:v>
                </c:pt>
                <c:pt idx="167">
                  <c:v>51375.913205335986</c:v>
                </c:pt>
                <c:pt idx="168">
                  <c:v>47336.316572014694</c:v>
                </c:pt>
                <c:pt idx="169">
                  <c:v>43275.84868942124</c:v>
                </c:pt>
                <c:pt idx="170">
                  <c:v>39194.401722767718</c:v>
                </c:pt>
                <c:pt idx="171">
                  <c:v>35091.867280119819</c:v>
                </c:pt>
                <c:pt idx="172">
                  <c:v>30968.136409518243</c:v>
                </c:pt>
                <c:pt idx="173">
                  <c:v>26823.099596085223</c:v>
                </c:pt>
                <c:pt idx="174">
                  <c:v>22656.646759116134</c:v>
                </c:pt>
                <c:pt idx="175">
                  <c:v>18468.667249156038</c:v>
                </c:pt>
                <c:pt idx="176">
                  <c:v>14259.04984506115</c:v>
                </c:pt>
                <c:pt idx="177">
                  <c:v>10027.682751045106</c:v>
                </c:pt>
                <c:pt idx="178">
                  <c:v>5774.4535937099772</c:v>
                </c:pt>
                <c:pt idx="179">
                  <c:v>1499.2494190619509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64E-437D-A899-58F33895624C}"/>
            </c:ext>
          </c:extLst>
        </c:ser>
        <c:ser>
          <c:idx val="0"/>
          <c:order val="1"/>
          <c:tx>
            <c:v>Minimum Repayments</c:v>
          </c:tx>
          <c:spPr>
            <a:ln w="44450">
              <a:solidFill>
                <a:schemeClr val="accent3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Repayments!$B$87:$B$447</c:f>
              <c:numCache>
                <c:formatCode>General</c:formatCode>
                <c:ptCount val="361"/>
                <c:pt idx="0">
                  <c:v>0</c:v>
                </c:pt>
                <c:pt idx="12">
                  <c:v>1</c:v>
                </c:pt>
                <c:pt idx="24">
                  <c:v>2</c:v>
                </c:pt>
                <c:pt idx="36">
                  <c:v>3</c:v>
                </c:pt>
                <c:pt idx="48">
                  <c:v>4</c:v>
                </c:pt>
                <c:pt idx="60">
                  <c:v>5</c:v>
                </c:pt>
                <c:pt idx="72">
                  <c:v>6</c:v>
                </c:pt>
                <c:pt idx="84">
                  <c:v>7</c:v>
                </c:pt>
                <c:pt idx="96">
                  <c:v>8</c:v>
                </c:pt>
                <c:pt idx="108">
                  <c:v>9</c:v>
                </c:pt>
                <c:pt idx="120">
                  <c:v>10</c:v>
                </c:pt>
                <c:pt idx="132">
                  <c:v>11</c:v>
                </c:pt>
                <c:pt idx="144">
                  <c:v>12</c:v>
                </c:pt>
                <c:pt idx="156">
                  <c:v>13</c:v>
                </c:pt>
                <c:pt idx="168">
                  <c:v>14</c:v>
                </c:pt>
                <c:pt idx="180">
                  <c:v>15</c:v>
                </c:pt>
                <c:pt idx="192">
                  <c:v>16</c:v>
                </c:pt>
                <c:pt idx="204">
                  <c:v>17</c:v>
                </c:pt>
                <c:pt idx="216">
                  <c:v>18</c:v>
                </c:pt>
                <c:pt idx="228">
                  <c:v>19</c:v>
                </c:pt>
                <c:pt idx="240">
                  <c:v>20</c:v>
                </c:pt>
                <c:pt idx="252">
                  <c:v>21</c:v>
                </c:pt>
                <c:pt idx="264">
                  <c:v>22</c:v>
                </c:pt>
                <c:pt idx="276">
                  <c:v>23</c:v>
                </c:pt>
                <c:pt idx="288">
                  <c:v>24</c:v>
                </c:pt>
                <c:pt idx="300">
                  <c:v>25</c:v>
                </c:pt>
                <c:pt idx="312">
                  <c:v>26</c:v>
                </c:pt>
                <c:pt idx="324">
                  <c:v>27</c:v>
                </c:pt>
                <c:pt idx="336">
                  <c:v>28</c:v>
                </c:pt>
                <c:pt idx="348">
                  <c:v>29</c:v>
                </c:pt>
                <c:pt idx="360">
                  <c:v>30</c:v>
                </c:pt>
              </c:numCache>
            </c:numRef>
          </c:cat>
          <c:val>
            <c:numRef>
              <c:f>Repayments!$C$87:$C$447</c:f>
              <c:numCache>
                <c:formatCode>"$"#,##0.00</c:formatCode>
                <c:ptCount val="361"/>
                <c:pt idx="0">
                  <c:v>502583.33333333331</c:v>
                </c:pt>
                <c:pt idx="1">
                  <c:v>501880.14170400664</c:v>
                </c:pt>
                <c:pt idx="2">
                  <c:v>501173.31691792846</c:v>
                </c:pt>
                <c:pt idx="3">
                  <c:v>500462.84020378889</c:v>
                </c:pt>
                <c:pt idx="4">
                  <c:v>499748.69269329292</c:v>
                </c:pt>
                <c:pt idx="5">
                  <c:v>499030.85542065941</c:v>
                </c:pt>
                <c:pt idx="6">
                  <c:v>498309.3093221173</c:v>
                </c:pt>
                <c:pt idx="7">
                  <c:v>497584.03523539938</c:v>
                </c:pt>
                <c:pt idx="8">
                  <c:v>496855.01389923343</c:v>
                </c:pt>
                <c:pt idx="9">
                  <c:v>496122.22595283057</c:v>
                </c:pt>
                <c:pt idx="10">
                  <c:v>495385.65193537134</c:v>
                </c:pt>
                <c:pt idx="11">
                  <c:v>494645.27228548855</c:v>
                </c:pt>
                <c:pt idx="12">
                  <c:v>493901.06734074804</c:v>
                </c:pt>
                <c:pt idx="13">
                  <c:v>493153.01733712637</c:v>
                </c:pt>
                <c:pt idx="14">
                  <c:v>492401.10240848601</c:v>
                </c:pt>
                <c:pt idx="15">
                  <c:v>491645.30258604768</c:v>
                </c:pt>
                <c:pt idx="16">
                  <c:v>490885.59779786004</c:v>
                </c:pt>
                <c:pt idx="17">
                  <c:v>490121.9678682668</c:v>
                </c:pt>
                <c:pt idx="18">
                  <c:v>489354.39251737064</c:v>
                </c:pt>
                <c:pt idx="19">
                  <c:v>488582.85136049485</c:v>
                </c:pt>
                <c:pt idx="20">
                  <c:v>487807.32390764187</c:v>
                </c:pt>
                <c:pt idx="21">
                  <c:v>487027.78956294915</c:v>
                </c:pt>
                <c:pt idx="22">
                  <c:v>486244.22762414219</c:v>
                </c:pt>
                <c:pt idx="23">
                  <c:v>485456.61728198471</c:v>
                </c:pt>
                <c:pt idx="24">
                  <c:v>484664.93761972612</c:v>
                </c:pt>
                <c:pt idx="25">
                  <c:v>483869.16761254583</c:v>
                </c:pt>
                <c:pt idx="26">
                  <c:v>483069.28612699511</c:v>
                </c:pt>
                <c:pt idx="27">
                  <c:v>482265.27192043571</c:v>
                </c:pt>
                <c:pt idx="28">
                  <c:v>481457.10364047578</c:v>
                </c:pt>
                <c:pt idx="29">
                  <c:v>480644.75982440269</c:v>
                </c:pt>
                <c:pt idx="30">
                  <c:v>479828.21889861324</c:v>
                </c:pt>
                <c:pt idx="31">
                  <c:v>479007.45917804056</c:v>
                </c:pt>
                <c:pt idx="32">
                  <c:v>478182.45886557823</c:v>
                </c:pt>
                <c:pt idx="33">
                  <c:v>477353.19605150149</c:v>
                </c:pt>
                <c:pt idx="34">
                  <c:v>476519.64871288539</c:v>
                </c:pt>
                <c:pt idx="35">
                  <c:v>475681.79471301974</c:v>
                </c:pt>
                <c:pt idx="36">
                  <c:v>474839.6118008215</c:v>
                </c:pt>
                <c:pt idx="37">
                  <c:v>473993.07761024352</c:v>
                </c:pt>
                <c:pt idx="38">
                  <c:v>473142.16965968092</c:v>
                </c:pt>
                <c:pt idx="39">
                  <c:v>472286.86535137374</c:v>
                </c:pt>
                <c:pt idx="40">
                  <c:v>471427.14197080699</c:v>
                </c:pt>
                <c:pt idx="41">
                  <c:v>470562.97668610729</c:v>
                </c:pt>
                <c:pt idx="42">
                  <c:v>469694.34654743667</c:v>
                </c:pt>
                <c:pt idx="43">
                  <c:v>468821.22848638287</c:v>
                </c:pt>
                <c:pt idx="44">
                  <c:v>467943.59931534698</c:v>
                </c:pt>
                <c:pt idx="45">
                  <c:v>467061.43572692742</c:v>
                </c:pt>
                <c:pt idx="46">
                  <c:v>466174.71429330099</c:v>
                </c:pt>
                <c:pt idx="47">
                  <c:v>465283.41146560083</c:v>
                </c:pt>
                <c:pt idx="48">
                  <c:v>464387.50357329089</c:v>
                </c:pt>
                <c:pt idx="49">
                  <c:v>463486.96682353737</c:v>
                </c:pt>
                <c:pt idx="50">
                  <c:v>462581.7773005768</c:v>
                </c:pt>
                <c:pt idx="51">
                  <c:v>461671.9109650809</c:v>
                </c:pt>
                <c:pt idx="52">
                  <c:v>460757.3436535183</c:v>
                </c:pt>
                <c:pt idx="53">
                  <c:v>459838.05107751262</c:v>
                </c:pt>
                <c:pt idx="54">
                  <c:v>458914.00882319757</c:v>
                </c:pt>
                <c:pt idx="55">
                  <c:v>457985.19235056854</c:v>
                </c:pt>
                <c:pt idx="56">
                  <c:v>457051.57699283096</c:v>
                </c:pt>
                <c:pt idx="57">
                  <c:v>456113.13795574504</c:v>
                </c:pt>
                <c:pt idx="58">
                  <c:v>455169.85031696752</c:v>
                </c:pt>
                <c:pt idx="59">
                  <c:v>454221.68902538967</c:v>
                </c:pt>
                <c:pt idx="60">
                  <c:v>453268.62890047202</c:v>
                </c:pt>
                <c:pt idx="61">
                  <c:v>452310.64463157562</c:v>
                </c:pt>
                <c:pt idx="62">
                  <c:v>451347.71077728987</c:v>
                </c:pt>
                <c:pt idx="63">
                  <c:v>450379.80176475702</c:v>
                </c:pt>
                <c:pt idx="64">
                  <c:v>449406.89188899274</c:v>
                </c:pt>
                <c:pt idx="65">
                  <c:v>448428.95531220367</c:v>
                </c:pt>
                <c:pt idx="66">
                  <c:v>447445.96606310119</c:v>
                </c:pt>
                <c:pt idx="67">
                  <c:v>446457.89803621167</c:v>
                </c:pt>
                <c:pt idx="68">
                  <c:v>445464.72499118326</c:v>
                </c:pt>
                <c:pt idx="69">
                  <c:v>444466.42055208882</c:v>
                </c:pt>
                <c:pt idx="70">
                  <c:v>443462.95820672577</c:v>
                </c:pt>
                <c:pt idx="71">
                  <c:v>442454.31130591169</c:v>
                </c:pt>
                <c:pt idx="72">
                  <c:v>441440.45306277671</c:v>
                </c:pt>
                <c:pt idx="73">
                  <c:v>440421.3565520522</c:v>
                </c:pt>
                <c:pt idx="74">
                  <c:v>439396.99470935558</c:v>
                </c:pt>
                <c:pt idx="75">
                  <c:v>438367.34033047175</c:v>
                </c:pt>
                <c:pt idx="76">
                  <c:v>437332.36607063032</c:v>
                </c:pt>
                <c:pt idx="77">
                  <c:v>436292.04444377974</c:v>
                </c:pt>
                <c:pt idx="78">
                  <c:v>435246.34782185708</c:v>
                </c:pt>
                <c:pt idx="79">
                  <c:v>434195.24843405449</c:v>
                </c:pt>
                <c:pt idx="80">
                  <c:v>433138.71836608159</c:v>
                </c:pt>
                <c:pt idx="81">
                  <c:v>432076.72955942416</c:v>
                </c:pt>
                <c:pt idx="82">
                  <c:v>431009.25381059898</c:v>
                </c:pt>
                <c:pt idx="83">
                  <c:v>429936.26277040486</c:v>
                </c:pt>
                <c:pt idx="84">
                  <c:v>428857.72794316977</c:v>
                </c:pt>
                <c:pt idx="85">
                  <c:v>427773.62068599393</c:v>
                </c:pt>
                <c:pt idx="86">
                  <c:v>426683.91220798937</c:v>
                </c:pt>
                <c:pt idx="87">
                  <c:v>425588.57356951514</c:v>
                </c:pt>
                <c:pt idx="88">
                  <c:v>424487.57568140875</c:v>
                </c:pt>
                <c:pt idx="89">
                  <c:v>423380.88930421381</c:v>
                </c:pt>
                <c:pt idx="90">
                  <c:v>422268.48504740337</c:v>
                </c:pt>
                <c:pt idx="91">
                  <c:v>421150.33336859941</c:v>
                </c:pt>
                <c:pt idx="92">
                  <c:v>420026.40457278833</c:v>
                </c:pt>
                <c:pt idx="93">
                  <c:v>418896.6688115322</c:v>
                </c:pt>
                <c:pt idx="94">
                  <c:v>417761.09608217626</c:v>
                </c:pt>
                <c:pt idx="95">
                  <c:v>416619.65622705198</c:v>
                </c:pt>
                <c:pt idx="96">
                  <c:v>415472.31893267622</c:v>
                </c:pt>
                <c:pt idx="97">
                  <c:v>414319.05372894619</c:v>
                </c:pt>
                <c:pt idx="98">
                  <c:v>413159.8299883302</c:v>
                </c:pt>
                <c:pt idx="99">
                  <c:v>411994.61692505435</c:v>
                </c:pt>
                <c:pt idx="100">
                  <c:v>410823.38359428494</c:v>
                </c:pt>
                <c:pt idx="101">
                  <c:v>409646.09889130655</c:v>
                </c:pt>
                <c:pt idx="102">
                  <c:v>408462.73155069613</c:v>
                </c:pt>
                <c:pt idx="103">
                  <c:v>407273.25014549255</c:v>
                </c:pt>
                <c:pt idx="104">
                  <c:v>406077.62308636209</c:v>
                </c:pt>
                <c:pt idx="105">
                  <c:v>404875.81862075941</c:v>
                </c:pt>
                <c:pt idx="106">
                  <c:v>403667.80483208445</c:v>
                </c:pt>
                <c:pt idx="107">
                  <c:v>402453.54963883467</c:v>
                </c:pt>
                <c:pt idx="108">
                  <c:v>401233.02079375309</c:v>
                </c:pt>
                <c:pt idx="109">
                  <c:v>400006.18588297197</c:v>
                </c:pt>
                <c:pt idx="110">
                  <c:v>398773.01232515182</c:v>
                </c:pt>
                <c:pt idx="111">
                  <c:v>397533.46737061627</c:v>
                </c:pt>
                <c:pt idx="112">
                  <c:v>396287.51810048224</c:v>
                </c:pt>
                <c:pt idx="113">
                  <c:v>395035.13142578589</c:v>
                </c:pt>
                <c:pt idx="114">
                  <c:v>393776.2740866036</c:v>
                </c:pt>
                <c:pt idx="115">
                  <c:v>392510.91265116888</c:v>
                </c:pt>
                <c:pt idx="116">
                  <c:v>391239.0135149844</c:v>
                </c:pt>
                <c:pt idx="117">
                  <c:v>389960.54289992963</c:v>
                </c:pt>
                <c:pt idx="118">
                  <c:v>388675.46685336373</c:v>
                </c:pt>
                <c:pt idx="119">
                  <c:v>387383.75124722393</c:v>
                </c:pt>
                <c:pt idx="120">
                  <c:v>386085.36177711905</c:v>
                </c:pt>
                <c:pt idx="121">
                  <c:v>384780.26396141865</c:v>
                </c:pt>
                <c:pt idx="122">
                  <c:v>383468.42314033711</c:v>
                </c:pt>
                <c:pt idx="123">
                  <c:v>382149.80447501334</c:v>
                </c:pt>
                <c:pt idx="124">
                  <c:v>380824.37294658535</c:v>
                </c:pt>
                <c:pt idx="125">
                  <c:v>379492.0933552605</c:v>
                </c:pt>
                <c:pt idx="126">
                  <c:v>378152.93031938048</c:v>
                </c:pt>
                <c:pt idx="127">
                  <c:v>376806.84827448177</c:v>
                </c:pt>
                <c:pt idx="128">
                  <c:v>375453.81147235108</c:v>
                </c:pt>
                <c:pt idx="129">
                  <c:v>374093.78398007603</c:v>
                </c:pt>
                <c:pt idx="130">
                  <c:v>372726.7296790909</c:v>
                </c:pt>
                <c:pt idx="131">
                  <c:v>371352.61226421734</c:v>
                </c:pt>
                <c:pt idx="132">
                  <c:v>369971.3952427003</c:v>
                </c:pt>
                <c:pt idx="133">
                  <c:v>368583.04193323874</c:v>
                </c:pt>
                <c:pt idx="134">
                  <c:v>367187.51546501159</c:v>
                </c:pt>
                <c:pt idx="135">
                  <c:v>365784.77877669863</c:v>
                </c:pt>
                <c:pt idx="136">
                  <c:v>364374.79461549607</c:v>
                </c:pt>
                <c:pt idx="137">
                  <c:v>362957.52553612727</c:v>
                </c:pt>
                <c:pt idx="138">
                  <c:v>361532.93389984837</c:v>
                </c:pt>
                <c:pt idx="139">
                  <c:v>360100.98187344871</c:v>
                </c:pt>
                <c:pt idx="140">
                  <c:v>358661.63142824598</c:v>
                </c:pt>
                <c:pt idx="141">
                  <c:v>357214.84433907637</c:v>
                </c:pt>
                <c:pt idx="142">
                  <c:v>355760.58218327939</c:v>
                </c:pt>
                <c:pt idx="143">
                  <c:v>354298.80633967748</c:v>
                </c:pt>
                <c:pt idx="144">
                  <c:v>352829.47798755026</c:v>
                </c:pt>
                <c:pt idx="145">
                  <c:v>351352.55810560373</c:v>
                </c:pt>
                <c:pt idx="146">
                  <c:v>349868.00747093384</c:v>
                </c:pt>
                <c:pt idx="147">
                  <c:v>348375.78665798478</c:v>
                </c:pt>
                <c:pt idx="148">
                  <c:v>346875.85603750218</c:v>
                </c:pt>
                <c:pt idx="149">
                  <c:v>345368.1757754804</c:v>
                </c:pt>
                <c:pt idx="150">
                  <c:v>343852.70583210484</c:v>
                </c:pt>
                <c:pt idx="151">
                  <c:v>342329.40596068854</c:v>
                </c:pt>
                <c:pt idx="152">
                  <c:v>340798.23570660321</c:v>
                </c:pt>
                <c:pt idx="153">
                  <c:v>339259.15440620511</c:v>
                </c:pt>
                <c:pt idx="154">
                  <c:v>337712.12118575495</c:v>
                </c:pt>
                <c:pt idx="155">
                  <c:v>336157.0949603325</c:v>
                </c:pt>
                <c:pt idx="156">
                  <c:v>334594.03443274536</c:v>
                </c:pt>
                <c:pt idx="157">
                  <c:v>333022.89809243236</c:v>
                </c:pt>
                <c:pt idx="158">
                  <c:v>331443.64421436103</c:v>
                </c:pt>
                <c:pt idx="159">
                  <c:v>329856.23085791973</c:v>
                </c:pt>
                <c:pt idx="160">
                  <c:v>328260.61586580344</c:v>
                </c:pt>
                <c:pt idx="161">
                  <c:v>326656.75686289457</c:v>
                </c:pt>
                <c:pt idx="162">
                  <c:v>325044.61125513731</c:v>
                </c:pt>
                <c:pt idx="163">
                  <c:v>323424.13622840663</c:v>
                </c:pt>
                <c:pt idx="164">
                  <c:v>321795.28874737117</c:v>
                </c:pt>
                <c:pt idx="165">
                  <c:v>320158.0255543504</c:v>
                </c:pt>
                <c:pt idx="166">
                  <c:v>318512.30316816567</c:v>
                </c:pt>
                <c:pt idx="167">
                  <c:v>316858.07788298564</c:v>
                </c:pt>
                <c:pt idx="168">
                  <c:v>315195.30576716556</c:v>
                </c:pt>
                <c:pt idx="169">
                  <c:v>313523.9426620804</c:v>
                </c:pt>
                <c:pt idx="170">
                  <c:v>311843.94418095227</c:v>
                </c:pt>
                <c:pt idx="171">
                  <c:v>310155.26570767164</c:v>
                </c:pt>
                <c:pt idx="172">
                  <c:v>308457.86239561241</c:v>
                </c:pt>
                <c:pt idx="173">
                  <c:v>306751.68916644086</c:v>
                </c:pt>
                <c:pt idx="174">
                  <c:v>305036.70070891862</c:v>
                </c:pt>
                <c:pt idx="175">
                  <c:v>303312.85147769918</c:v>
                </c:pt>
                <c:pt idx="176">
                  <c:v>301580.09569211846</c:v>
                </c:pt>
                <c:pt idx="177">
                  <c:v>299838.38733497885</c:v>
                </c:pt>
                <c:pt idx="178">
                  <c:v>298087.6801513274</c:v>
                </c:pt>
                <c:pt idx="179">
                  <c:v>296327.92764722707</c:v>
                </c:pt>
                <c:pt idx="180">
                  <c:v>294559.08308852219</c:v>
                </c:pt>
                <c:pt idx="181">
                  <c:v>292781.09949959739</c:v>
                </c:pt>
                <c:pt idx="182">
                  <c:v>290993.92966212978</c:v>
                </c:pt>
                <c:pt idx="183">
                  <c:v>289197.52611383528</c:v>
                </c:pt>
                <c:pt idx="184">
                  <c:v>287391.84114720789</c:v>
                </c:pt>
                <c:pt idx="185">
                  <c:v>285576.82680825295</c:v>
                </c:pt>
                <c:pt idx="186">
                  <c:v>283752.4348952134</c:v>
                </c:pt>
                <c:pt idx="187">
                  <c:v>281918.61695728981</c:v>
                </c:pt>
                <c:pt idx="188">
                  <c:v>280075.32429335359</c:v>
                </c:pt>
                <c:pt idx="189">
                  <c:v>278222.50795065373</c:v>
                </c:pt>
                <c:pt idx="190">
                  <c:v>276360.11872351659</c:v>
                </c:pt>
                <c:pt idx="191">
                  <c:v>274488.10715203924</c:v>
                </c:pt>
                <c:pt idx="192">
                  <c:v>272606.42352077592</c:v>
                </c:pt>
                <c:pt idx="193">
                  <c:v>270715.01785741776</c:v>
                </c:pt>
                <c:pt idx="194">
                  <c:v>268813.83993146557</c:v>
                </c:pt>
                <c:pt idx="195">
                  <c:v>266902.83925289597</c:v>
                </c:pt>
                <c:pt idx="196">
                  <c:v>264981.96507082041</c:v>
                </c:pt>
                <c:pt idx="197">
                  <c:v>263051.16637213744</c:v>
                </c:pt>
                <c:pt idx="198">
                  <c:v>261110.39188017795</c:v>
                </c:pt>
                <c:pt idx="199">
                  <c:v>259159.59005334333</c:v>
                </c:pt>
                <c:pt idx="200">
                  <c:v>257198.70908373673</c:v>
                </c:pt>
                <c:pt idx="201">
                  <c:v>255227.69689578717</c:v>
                </c:pt>
                <c:pt idx="202">
                  <c:v>253246.50114486655</c:v>
                </c:pt>
                <c:pt idx="203">
                  <c:v>251255.06921589951</c:v>
                </c:pt>
                <c:pt idx="204">
                  <c:v>249253.34822196612</c:v>
                </c:pt>
                <c:pt idx="205">
                  <c:v>247241.28500289741</c:v>
                </c:pt>
                <c:pt idx="206">
                  <c:v>245218.82612386352</c:v>
                </c:pt>
                <c:pt idx="207">
                  <c:v>243185.9178739546</c:v>
                </c:pt>
                <c:pt idx="208">
                  <c:v>241142.50626475451</c:v>
                </c:pt>
                <c:pt idx="209">
                  <c:v>239088.53702890687</c:v>
                </c:pt>
                <c:pt idx="210">
                  <c:v>237023.95561867402</c:v>
                </c:pt>
                <c:pt idx="211">
                  <c:v>234948.70720448831</c:v>
                </c:pt>
                <c:pt idx="212">
                  <c:v>232862.73667349597</c:v>
                </c:pt>
                <c:pt idx="213">
                  <c:v>230765.9886280935</c:v>
                </c:pt>
                <c:pt idx="214">
                  <c:v>228658.40738445646</c:v>
                </c:pt>
                <c:pt idx="215">
                  <c:v>226539.93697106061</c:v>
                </c:pt>
                <c:pt idx="216">
                  <c:v>224410.52112719556</c:v>
                </c:pt>
                <c:pt idx="217">
                  <c:v>222270.10330147055</c:v>
                </c:pt>
                <c:pt idx="218">
                  <c:v>220118.62665031262</c:v>
                </c:pt>
                <c:pt idx="219">
                  <c:v>217956.03403645704</c:v>
                </c:pt>
                <c:pt idx="220">
                  <c:v>215782.26802742988</c:v>
                </c:pt>
                <c:pt idx="221">
                  <c:v>213597.27089402275</c:v>
                </c:pt>
                <c:pt idx="222">
                  <c:v>211400.98460875967</c:v>
                </c:pt>
                <c:pt idx="223">
                  <c:v>209193.35084435606</c:v>
                </c:pt>
                <c:pt idx="224">
                  <c:v>206974.31097216971</c:v>
                </c:pt>
                <c:pt idx="225">
                  <c:v>204743.80606064372</c:v>
                </c:pt>
                <c:pt idx="226">
                  <c:v>202501.77687374153</c:v>
                </c:pt>
                <c:pt idx="227">
                  <c:v>200248.16386937367</c:v>
                </c:pt>
                <c:pt idx="228">
                  <c:v>197982.90719781659</c:v>
                </c:pt>
                <c:pt idx="229">
                  <c:v>195705.94670012311</c:v>
                </c:pt>
                <c:pt idx="230">
                  <c:v>193417.22190652488</c:v>
                </c:pt>
                <c:pt idx="231">
                  <c:v>191116.67203482639</c:v>
                </c:pt>
                <c:pt idx="232">
                  <c:v>188804.23598879081</c:v>
                </c:pt>
                <c:pt idx="233">
                  <c:v>186479.85235651737</c:v>
                </c:pt>
                <c:pt idx="234">
                  <c:v>184143.45940881051</c:v>
                </c:pt>
                <c:pt idx="235">
                  <c:v>181794.99509754049</c:v>
                </c:pt>
                <c:pt idx="236">
                  <c:v>179434.39705399558</c:v>
                </c:pt>
                <c:pt idx="237">
                  <c:v>177061.6025872257</c:v>
                </c:pt>
                <c:pt idx="238">
                  <c:v>174676.5486823775</c:v>
                </c:pt>
                <c:pt idx="239">
                  <c:v>172279.17199902091</c:v>
                </c:pt>
                <c:pt idx="240">
                  <c:v>169869.40886946698</c:v>
                </c:pt>
                <c:pt idx="241">
                  <c:v>167447.19529707704</c:v>
                </c:pt>
                <c:pt idx="242">
                  <c:v>165012.46695456307</c:v>
                </c:pt>
                <c:pt idx="243">
                  <c:v>162565.15918227946</c:v>
                </c:pt>
                <c:pt idx="244">
                  <c:v>160105.20698650571</c:v>
                </c:pt>
                <c:pt idx="245">
                  <c:v>157632.54503772047</c:v>
                </c:pt>
                <c:pt idx="246">
                  <c:v>155147.10766886649</c:v>
                </c:pt>
                <c:pt idx="247">
                  <c:v>152648.82887360678</c:v>
                </c:pt>
                <c:pt idx="248">
                  <c:v>150137.64230457155</c:v>
                </c:pt>
                <c:pt idx="249">
                  <c:v>147613.48127159631</c:v>
                </c:pt>
                <c:pt idx="250">
                  <c:v>145076.27873995068</c:v>
                </c:pt>
                <c:pt idx="251">
                  <c:v>142525.96732855824</c:v>
                </c:pt>
                <c:pt idx="252">
                  <c:v>139962.47930820694</c:v>
                </c:pt>
                <c:pt idx="253">
                  <c:v>137385.74659975048</c:v>
                </c:pt>
                <c:pt idx="254">
                  <c:v>134795.70077230033</c:v>
                </c:pt>
                <c:pt idx="255">
                  <c:v>132192.27304140836</c:v>
                </c:pt>
                <c:pt idx="256">
                  <c:v>129575.39426724012</c:v>
                </c:pt>
                <c:pt idx="257">
                  <c:v>126944.99495273866</c:v>
                </c:pt>
                <c:pt idx="258">
                  <c:v>124301.00524177896</c:v>
                </c:pt>
                <c:pt idx="259">
                  <c:v>121643.35491731262</c:v>
                </c:pt>
                <c:pt idx="260">
                  <c:v>118971.97339950321</c:v>
                </c:pt>
                <c:pt idx="261">
                  <c:v>116286.78974385178</c:v>
                </c:pt>
                <c:pt idx="262">
                  <c:v>113587.73263931282</c:v>
                </c:pt>
                <c:pt idx="263">
                  <c:v>110874.7304064004</c:v>
                </c:pt>
                <c:pt idx="264">
                  <c:v>108147.71099528461</c:v>
                </c:pt>
                <c:pt idx="265">
                  <c:v>105406.60198387805</c:v>
                </c:pt>
                <c:pt idx="266">
                  <c:v>102651.33057591255</c:v>
                </c:pt>
                <c:pt idx="267">
                  <c:v>99881.823599005904</c:v>
                </c:pt>
                <c:pt idx="268">
                  <c:v>97098.007502718567</c:v>
                </c:pt>
                <c:pt idx="269">
                  <c:v>94299.808356600421</c:v>
                </c:pt>
                <c:pt idx="270">
                  <c:v>91487.151848227324</c:v>
                </c:pt>
                <c:pt idx="271">
                  <c:v>88659.96328122764</c:v>
                </c:pt>
                <c:pt idx="272">
                  <c:v>85818.167573298459</c:v>
                </c:pt>
                <c:pt idx="273">
                  <c:v>82961.68925421164</c:v>
                </c:pt>
                <c:pt idx="274">
                  <c:v>80090.452463809532</c:v>
                </c:pt>
                <c:pt idx="275">
                  <c:v>77204.380949990358</c:v>
                </c:pt>
                <c:pt idx="276">
                  <c:v>74303.398066683105</c:v>
                </c:pt>
                <c:pt idx="277">
                  <c:v>71387.426771812112</c:v>
                </c:pt>
                <c:pt idx="278">
                  <c:v>68456.389625250944</c:v>
                </c:pt>
                <c:pt idx="279">
                  <c:v>65510.208786765877</c:v>
                </c:pt>
                <c:pt idx="280">
                  <c:v>62548.806013948641</c:v>
                </c:pt>
                <c:pt idx="281">
                  <c:v>59572.102660138509</c:v>
                </c:pt>
                <c:pt idx="282">
                  <c:v>56580.019672333692</c:v>
                </c:pt>
                <c:pt idx="283">
                  <c:v>53572.47758909189</c:v>
                </c:pt>
                <c:pt idx="284">
                  <c:v>50549.396538419998</c:v>
                </c:pt>
                <c:pt idx="285">
                  <c:v>47510.696235652969</c:v>
                </c:pt>
                <c:pt idx="286">
                  <c:v>44456.295981321644</c:v>
                </c:pt>
                <c:pt idx="287">
                  <c:v>41386.11465900961</c:v>
                </c:pt>
                <c:pt idx="288">
                  <c:v>38300.070733198962</c:v>
                </c:pt>
                <c:pt idx="289">
                  <c:v>35198.082247104961</c:v>
                </c:pt>
                <c:pt idx="290">
                  <c:v>32080.066820499473</c:v>
                </c:pt>
                <c:pt idx="291">
                  <c:v>28945.941647523192</c:v>
                </c:pt>
                <c:pt idx="292">
                  <c:v>25795.623494486532</c:v>
                </c:pt>
                <c:pt idx="293">
                  <c:v>22629.028697659181</c:v>
                </c:pt>
                <c:pt idx="294">
                  <c:v>19446.073161048225</c:v>
                </c:pt>
                <c:pt idx="295">
                  <c:v>16246.672354164781</c:v>
                </c:pt>
                <c:pt idx="296">
                  <c:v>13030.741309779105</c:v>
                </c:pt>
                <c:pt idx="297">
                  <c:v>9798.1946216641027</c:v>
                </c:pt>
                <c:pt idx="298">
                  <c:v>6548.9464423271729</c:v>
                </c:pt>
                <c:pt idx="299">
                  <c:v>3282.9104807303352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64E-437D-A899-58F33895624C}"/>
            </c:ext>
          </c:extLst>
        </c:ser>
        <c:ser>
          <c:idx val="2"/>
          <c:order val="2"/>
          <c:tx>
            <c:v>Minimum + Senisitised</c:v>
          </c:tx>
          <c:spPr>
            <a:ln w="444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Repayments!$B$87:$B$447</c:f>
              <c:numCache>
                <c:formatCode>General</c:formatCode>
                <c:ptCount val="361"/>
                <c:pt idx="0">
                  <c:v>0</c:v>
                </c:pt>
                <c:pt idx="12">
                  <c:v>1</c:v>
                </c:pt>
                <c:pt idx="24">
                  <c:v>2</c:v>
                </c:pt>
                <c:pt idx="36">
                  <c:v>3</c:v>
                </c:pt>
                <c:pt idx="48">
                  <c:v>4</c:v>
                </c:pt>
                <c:pt idx="60">
                  <c:v>5</c:v>
                </c:pt>
                <c:pt idx="72">
                  <c:v>6</c:v>
                </c:pt>
                <c:pt idx="84">
                  <c:v>7</c:v>
                </c:pt>
                <c:pt idx="96">
                  <c:v>8</c:v>
                </c:pt>
                <c:pt idx="108">
                  <c:v>9</c:v>
                </c:pt>
                <c:pt idx="120">
                  <c:v>10</c:v>
                </c:pt>
                <c:pt idx="132">
                  <c:v>11</c:v>
                </c:pt>
                <c:pt idx="144">
                  <c:v>12</c:v>
                </c:pt>
                <c:pt idx="156">
                  <c:v>13</c:v>
                </c:pt>
                <c:pt idx="168">
                  <c:v>14</c:v>
                </c:pt>
                <c:pt idx="180">
                  <c:v>15</c:v>
                </c:pt>
                <c:pt idx="192">
                  <c:v>16</c:v>
                </c:pt>
                <c:pt idx="204">
                  <c:v>17</c:v>
                </c:pt>
                <c:pt idx="216">
                  <c:v>18</c:v>
                </c:pt>
                <c:pt idx="228">
                  <c:v>19</c:v>
                </c:pt>
                <c:pt idx="240">
                  <c:v>20</c:v>
                </c:pt>
                <c:pt idx="252">
                  <c:v>21</c:v>
                </c:pt>
                <c:pt idx="264">
                  <c:v>22</c:v>
                </c:pt>
                <c:pt idx="276">
                  <c:v>23</c:v>
                </c:pt>
                <c:pt idx="288">
                  <c:v>24</c:v>
                </c:pt>
                <c:pt idx="300">
                  <c:v>25</c:v>
                </c:pt>
                <c:pt idx="312">
                  <c:v>26</c:v>
                </c:pt>
                <c:pt idx="324">
                  <c:v>27</c:v>
                </c:pt>
                <c:pt idx="336">
                  <c:v>28</c:v>
                </c:pt>
                <c:pt idx="348">
                  <c:v>29</c:v>
                </c:pt>
                <c:pt idx="360">
                  <c:v>30</c:v>
                </c:pt>
              </c:numCache>
            </c:numRef>
          </c:cat>
          <c:val>
            <c:numRef>
              <c:f>Repayments!$K$87:$K$447</c:f>
              <c:numCache>
                <c:formatCode>"$"#,##0.00</c:formatCode>
                <c:ptCount val="361"/>
                <c:pt idx="0">
                  <c:v>502270.83333333331</c:v>
                </c:pt>
                <c:pt idx="1">
                  <c:v>501482.5773058795</c:v>
                </c:pt>
                <c:pt idx="2">
                  <c:v>500462.32364531199</c:v>
                </c:pt>
                <c:pt idx="3">
                  <c:v>499437.43633270269</c:v>
                </c:pt>
                <c:pt idx="4">
                  <c:v>498407.89432354865</c:v>
                </c:pt>
                <c:pt idx="5">
                  <c:v>497373.67647776968</c:v>
                </c:pt>
                <c:pt idx="6">
                  <c:v>496334.76155927446</c:v>
                </c:pt>
                <c:pt idx="7">
                  <c:v>495291.1282355244</c:v>
                </c:pt>
                <c:pt idx="8">
                  <c:v>494242.75507709564</c:v>
                </c:pt>
                <c:pt idx="9">
                  <c:v>493189.62055723905</c:v>
                </c:pt>
                <c:pt idx="10">
                  <c:v>492131.70305143809</c:v>
                </c:pt>
                <c:pt idx="11">
                  <c:v>491068.98083696497</c:v>
                </c:pt>
                <c:pt idx="12">
                  <c:v>490001.43209243444</c:v>
                </c:pt>
                <c:pt idx="13">
                  <c:v>488929.03489735583</c:v>
                </c:pt>
                <c:pt idx="14">
                  <c:v>487851.7672316829</c:v>
                </c:pt>
                <c:pt idx="15">
                  <c:v>486769.6069753617</c:v>
                </c:pt>
                <c:pt idx="16">
                  <c:v>485682.53190787637</c:v>
                </c:pt>
                <c:pt idx="17">
                  <c:v>484590.5197077929</c:v>
                </c:pt>
                <c:pt idx="18">
                  <c:v>483493.54795230075</c:v>
                </c:pt>
                <c:pt idx="19">
                  <c:v>482391.59411675239</c:v>
                </c:pt>
                <c:pt idx="20">
                  <c:v>481284.63557420089</c:v>
                </c:pt>
                <c:pt idx="21">
                  <c:v>480172.6495949353</c:v>
                </c:pt>
                <c:pt idx="22">
                  <c:v>479055.61334601388</c:v>
                </c:pt>
                <c:pt idx="23">
                  <c:v>477933.50389079528</c:v>
                </c:pt>
                <c:pt idx="24">
                  <c:v>476806.29818846757</c:v>
                </c:pt>
                <c:pt idx="25">
                  <c:v>475673.9730935751</c:v>
                </c:pt>
                <c:pt idx="26">
                  <c:v>474536.50535554334</c:v>
                </c:pt>
                <c:pt idx="27">
                  <c:v>473393.87161820137</c:v>
                </c:pt>
                <c:pt idx="28">
                  <c:v>472246.04841930227</c:v>
                </c:pt>
                <c:pt idx="29">
                  <c:v>471093.01219004154</c:v>
                </c:pt>
                <c:pt idx="30">
                  <c:v>469934.73925457289</c:v>
                </c:pt>
                <c:pt idx="31">
                  <c:v>468771.20582952234</c:v>
                </c:pt>
                <c:pt idx="32">
                  <c:v>467602.38802349969</c:v>
                </c:pt>
                <c:pt idx="33">
                  <c:v>466428.261836608</c:v>
                </c:pt>
                <c:pt idx="34">
                  <c:v>465248.80315995088</c:v>
                </c:pt>
                <c:pt idx="35">
                  <c:v>464063.98777513724</c:v>
                </c:pt>
                <c:pt idx="36">
                  <c:v>462873.79135378427</c:v>
                </c:pt>
                <c:pt idx="37">
                  <c:v>461678.18945701764</c:v>
                </c:pt>
                <c:pt idx="38">
                  <c:v>460477.15753496985</c:v>
                </c:pt>
                <c:pt idx="39">
                  <c:v>459270.67092627613</c:v>
                </c:pt>
                <c:pt idx="40">
                  <c:v>458058.70485756791</c:v>
                </c:pt>
                <c:pt idx="41">
                  <c:v>456841.23444296431</c:v>
                </c:pt>
                <c:pt idx="42">
                  <c:v>455618.23468356102</c:v>
                </c:pt>
                <c:pt idx="43">
                  <c:v>454389.68046691711</c:v>
                </c:pt>
                <c:pt idx="44">
                  <c:v>453155.54656653927</c:v>
                </c:pt>
                <c:pt idx="45">
                  <c:v>451915.80764136388</c:v>
                </c:pt>
                <c:pt idx="46">
                  <c:v>450670.43823523668</c:v>
                </c:pt>
                <c:pt idx="47">
                  <c:v>449419.41277638997</c:v>
                </c:pt>
                <c:pt idx="48">
                  <c:v>448162.70557691768</c:v>
                </c:pt>
                <c:pt idx="49">
                  <c:v>446900.29083224776</c:v>
                </c:pt>
                <c:pt idx="50">
                  <c:v>445632.14262061246</c:v>
                </c:pt>
                <c:pt idx="51">
                  <c:v>444358.23490251601</c:v>
                </c:pt>
                <c:pt idx="52">
                  <c:v>443078.54152019985</c:v>
                </c:pt>
                <c:pt idx="53">
                  <c:v>441793.03619710571</c:v>
                </c:pt>
                <c:pt idx="54">
                  <c:v>440501.69253733585</c:v>
                </c:pt>
                <c:pt idx="55">
                  <c:v>439204.48402511119</c:v>
                </c:pt>
                <c:pt idx="56">
                  <c:v>437901.38402422681</c:v>
                </c:pt>
                <c:pt idx="57">
                  <c:v>436592.3657775051</c:v>
                </c:pt>
                <c:pt idx="58">
                  <c:v>435277.40240624617</c:v>
                </c:pt>
                <c:pt idx="59">
                  <c:v>433956.46690967615</c:v>
                </c:pt>
                <c:pt idx="60">
                  <c:v>432629.53216439253</c:v>
                </c:pt>
                <c:pt idx="61">
                  <c:v>431296.57092380739</c:v>
                </c:pt>
                <c:pt idx="62">
                  <c:v>429957.55581758794</c:v>
                </c:pt>
                <c:pt idx="63">
                  <c:v>428612.45935109444</c:v>
                </c:pt>
                <c:pt idx="64">
                  <c:v>427261.25390481559</c:v>
                </c:pt>
                <c:pt idx="65">
                  <c:v>425903.91173380153</c:v>
                </c:pt>
                <c:pt idx="66">
                  <c:v>424540.40496709413</c:v>
                </c:pt>
                <c:pt idx="67">
                  <c:v>423170.70560715464</c:v>
                </c:pt>
                <c:pt idx="68">
                  <c:v>421794.78552928875</c:v>
                </c:pt>
                <c:pt idx="69">
                  <c:v>420412.61648106918</c:v>
                </c:pt>
                <c:pt idx="70">
                  <c:v>419024.17008175561</c:v>
                </c:pt>
                <c:pt idx="71">
                  <c:v>417629.41782171186</c:v>
                </c:pt>
                <c:pt idx="72">
                  <c:v>416228.33106182038</c:v>
                </c:pt>
                <c:pt idx="73">
                  <c:v>414820.88103289442</c:v>
                </c:pt>
                <c:pt idx="74">
                  <c:v>413407.03883508709</c:v>
                </c:pt>
                <c:pt idx="75">
                  <c:v>411986.77543729806</c:v>
                </c:pt>
                <c:pt idx="76">
                  <c:v>410560.06167657737</c:v>
                </c:pt>
                <c:pt idx="77">
                  <c:v>409126.86825752677</c:v>
                </c:pt>
                <c:pt idx="78">
                  <c:v>407687.16575169796</c:v>
                </c:pt>
                <c:pt idx="79">
                  <c:v>406240.92459698854</c:v>
                </c:pt>
                <c:pt idx="80">
                  <c:v>404788.11509703478</c:v>
                </c:pt>
                <c:pt idx="81">
                  <c:v>403328.70742060209</c:v>
                </c:pt>
                <c:pt idx="82">
                  <c:v>401862.67160097224</c:v>
                </c:pt>
                <c:pt idx="83">
                  <c:v>400389.97753532825</c:v>
                </c:pt>
                <c:pt idx="84">
                  <c:v>398910.59498413611</c:v>
                </c:pt>
                <c:pt idx="85">
                  <c:v>397424.49357052398</c:v>
                </c:pt>
                <c:pt idx="86">
                  <c:v>395931.64277965837</c:v>
                </c:pt>
                <c:pt idx="87">
                  <c:v>394432.0119581176</c:v>
                </c:pt>
                <c:pt idx="88">
                  <c:v>392925.57031326229</c:v>
                </c:pt>
                <c:pt idx="89">
                  <c:v>391412.2869126033</c:v>
                </c:pt>
                <c:pt idx="90">
                  <c:v>389892.13068316632</c:v>
                </c:pt>
                <c:pt idx="91">
                  <c:v>388365.07041085395</c:v>
                </c:pt>
                <c:pt idx="92">
                  <c:v>386831.07473980484</c:v>
                </c:pt>
                <c:pt idx="93">
                  <c:v>385290.1121717497</c:v>
                </c:pt>
                <c:pt idx="94">
                  <c:v>383742.15106536465</c:v>
                </c:pt>
                <c:pt idx="95">
                  <c:v>382187.15963562147</c:v>
                </c:pt>
                <c:pt idx="96">
                  <c:v>380625.10595313483</c:v>
                </c:pt>
                <c:pt idx="97">
                  <c:v>379055.95794350689</c:v>
                </c:pt>
                <c:pt idx="98">
                  <c:v>377479.68338666856</c:v>
                </c:pt>
                <c:pt idx="99">
                  <c:v>375896.24991621793</c:v>
                </c:pt>
                <c:pt idx="100">
                  <c:v>374305.62501875567</c:v>
                </c:pt>
                <c:pt idx="101">
                  <c:v>372707.77603321744</c:v>
                </c:pt>
                <c:pt idx="102">
                  <c:v>371102.67015020322</c:v>
                </c:pt>
                <c:pt idx="103">
                  <c:v>369490.27441130363</c:v>
                </c:pt>
                <c:pt idx="104">
                  <c:v>367870.55570842326</c:v>
                </c:pt>
                <c:pt idx="105">
                  <c:v>366243.48078310059</c:v>
                </c:pt>
                <c:pt idx="106">
                  <c:v>364609.01622582541</c:v>
                </c:pt>
                <c:pt idx="107">
                  <c:v>362967.12847535266</c:v>
                </c:pt>
                <c:pt idx="108">
                  <c:v>361317.78381801315</c:v>
                </c:pt>
                <c:pt idx="109">
                  <c:v>359660.94838702155</c:v>
                </c:pt>
                <c:pt idx="110">
                  <c:v>357996.58816178085</c:v>
                </c:pt>
                <c:pt idx="111">
                  <c:v>356324.66896718385</c:v>
                </c:pt>
                <c:pt idx="112">
                  <c:v>354645.15647291142</c:v>
                </c:pt>
                <c:pt idx="113">
                  <c:v>352958.01619272749</c:v>
                </c:pt>
                <c:pt idx="114">
                  <c:v>351263.21348377108</c:v>
                </c:pt>
                <c:pt idx="115">
                  <c:v>349560.71354584477</c:v>
                </c:pt>
                <c:pt idx="116">
                  <c:v>347850.48142070044</c:v>
                </c:pt>
                <c:pt idx="117">
                  <c:v>346132.48199132102</c:v>
                </c:pt>
                <c:pt idx="118">
                  <c:v>344406.67998119985</c:v>
                </c:pt>
                <c:pt idx="119">
                  <c:v>342673.03995361604</c:v>
                </c:pt>
                <c:pt idx="120">
                  <c:v>340931.52631090698</c:v>
                </c:pt>
                <c:pt idx="121">
                  <c:v>339182.10329373728</c:v>
                </c:pt>
                <c:pt idx="122">
                  <c:v>337424.73498036462</c:v>
                </c:pt>
                <c:pt idx="123">
                  <c:v>335659.38528590201</c:v>
                </c:pt>
                <c:pt idx="124">
                  <c:v>333886.0179615771</c:v>
                </c:pt>
                <c:pt idx="125">
                  <c:v>332104.59659398755</c:v>
                </c:pt>
                <c:pt idx="126">
                  <c:v>330315.08460435353</c:v>
                </c:pt>
                <c:pt idx="127">
                  <c:v>328517.44524776656</c:v>
                </c:pt>
                <c:pt idx="128">
                  <c:v>326711.64161243511</c:v>
                </c:pt>
                <c:pt idx="129">
                  <c:v>324897.63661892654</c:v>
                </c:pt>
                <c:pt idx="130">
                  <c:v>323075.39301940578</c:v>
                </c:pt>
                <c:pt idx="131">
                  <c:v>321244.87339687051</c:v>
                </c:pt>
                <c:pt idx="132">
                  <c:v>319406.0401643829</c:v>
                </c:pt>
                <c:pt idx="133">
                  <c:v>317558.8555642977</c:v>
                </c:pt>
                <c:pt idx="134">
                  <c:v>315703.28166748717</c:v>
                </c:pt>
                <c:pt idx="135">
                  <c:v>313839.28037256195</c:v>
                </c:pt>
                <c:pt idx="136">
                  <c:v>311966.81340508891</c:v>
                </c:pt>
                <c:pt idx="137">
                  <c:v>310085.84231680527</c:v>
                </c:pt>
                <c:pt idx="138">
                  <c:v>308196.32848482899</c:v>
                </c:pt>
                <c:pt idx="139">
                  <c:v>306298.23311086587</c:v>
                </c:pt>
                <c:pt idx="140">
                  <c:v>304391.51722041267</c:v>
                </c:pt>
                <c:pt idx="141">
                  <c:v>302476.14166195696</c:v>
                </c:pt>
                <c:pt idx="142">
                  <c:v>300552.06710617326</c:v>
                </c:pt>
                <c:pt idx="143">
                  <c:v>298619.25404511538</c:v>
                </c:pt>
                <c:pt idx="144">
                  <c:v>296677.66279140522</c:v>
                </c:pt>
                <c:pt idx="145">
                  <c:v>294727.25347741781</c:v>
                </c:pt>
                <c:pt idx="146">
                  <c:v>292767.98605446267</c:v>
                </c:pt>
                <c:pt idx="147">
                  <c:v>290799.8202919616</c:v>
                </c:pt>
                <c:pt idx="148">
                  <c:v>288822.71577662253</c:v>
                </c:pt>
                <c:pt idx="149">
                  <c:v>286836.63191160961</c:v>
                </c:pt>
                <c:pt idx="150">
                  <c:v>284841.52791570977</c:v>
                </c:pt>
                <c:pt idx="151">
                  <c:v>282837.36282249523</c:v>
                </c:pt>
                <c:pt idx="152">
                  <c:v>280824.09547948232</c:v>
                </c:pt>
                <c:pt idx="153">
                  <c:v>278801.68454728654</c:v>
                </c:pt>
                <c:pt idx="154">
                  <c:v>276770.08849877375</c:v>
                </c:pt>
                <c:pt idx="155">
                  <c:v>274729.26561820728</c:v>
                </c:pt>
                <c:pt idx="156">
                  <c:v>272679.17400039156</c:v>
                </c:pt>
                <c:pt idx="157">
                  <c:v>270619.77154981159</c:v>
                </c:pt>
                <c:pt idx="158">
                  <c:v>268551.01597976859</c:v>
                </c:pt>
                <c:pt idx="159">
                  <c:v>266472.86481151165</c:v>
                </c:pt>
                <c:pt idx="160">
                  <c:v>264385.27537336556</c:v>
                </c:pt>
                <c:pt idx="161">
                  <c:v>262288.20479985455</c:v>
                </c:pt>
                <c:pt idx="162">
                  <c:v>260181.61003082214</c:v>
                </c:pt>
                <c:pt idx="163">
                  <c:v>258065.44781054705</c:v>
                </c:pt>
                <c:pt idx="164">
                  <c:v>255939.67468685488</c:v>
                </c:pt>
                <c:pt idx="165">
                  <c:v>253804.24701022595</c:v>
                </c:pt>
                <c:pt idx="166">
                  <c:v>251659.12093289898</c:v>
                </c:pt>
                <c:pt idx="167">
                  <c:v>249504.25240797081</c:v>
                </c:pt>
                <c:pt idx="168">
                  <c:v>247339.59718849193</c:v>
                </c:pt>
                <c:pt idx="169">
                  <c:v>245165.11082655791</c:v>
                </c:pt>
                <c:pt idx="170">
                  <c:v>242980.74867239679</c:v>
                </c:pt>
                <c:pt idx="171">
                  <c:v>240786.46587345219</c:v>
                </c:pt>
                <c:pt idx="172">
                  <c:v>238582.21737346239</c:v>
                </c:pt>
                <c:pt idx="173">
                  <c:v>236367.95791153514</c:v>
                </c:pt>
                <c:pt idx="174">
                  <c:v>234143.64202121829</c:v>
                </c:pt>
                <c:pt idx="175">
                  <c:v>231909.22402956625</c:v>
                </c:pt>
                <c:pt idx="176">
                  <c:v>229664.65805620211</c:v>
                </c:pt>
                <c:pt idx="177">
                  <c:v>227409.89801237563</c:v>
                </c:pt>
                <c:pt idx="178">
                  <c:v>225144.89760001676</c:v>
                </c:pt>
                <c:pt idx="179">
                  <c:v>222869.61031078509</c:v>
                </c:pt>
                <c:pt idx="180">
                  <c:v>220583.98942511485</c:v>
                </c:pt>
                <c:pt idx="181">
                  <c:v>218287.98801125551</c:v>
                </c:pt>
                <c:pt idx="182">
                  <c:v>215981.55892430822</c:v>
                </c:pt>
                <c:pt idx="183">
                  <c:v>213664.65480525771</c:v>
                </c:pt>
                <c:pt idx="184">
                  <c:v>211337.22807999986</c:v>
                </c:pt>
                <c:pt idx="185">
                  <c:v>208999.23095836479</c:v>
                </c:pt>
                <c:pt idx="186">
                  <c:v>206650.61543313562</c:v>
                </c:pt>
                <c:pt idx="187">
                  <c:v>204291.3332790627</c:v>
                </c:pt>
                <c:pt idx="188">
                  <c:v>201921.33605187337</c:v>
                </c:pt>
                <c:pt idx="189">
                  <c:v>199540.57508727722</c:v>
                </c:pt>
                <c:pt idx="190">
                  <c:v>197149.00149996686</c:v>
                </c:pt>
                <c:pt idx="191">
                  <c:v>194746.56618261413</c:v>
                </c:pt>
                <c:pt idx="192">
                  <c:v>192333.21980486176</c:v>
                </c:pt>
                <c:pt idx="193">
                  <c:v>189908.91281231045</c:v>
                </c:pt>
                <c:pt idx="194">
                  <c:v>187473.59542550129</c:v>
                </c:pt>
                <c:pt idx="195">
                  <c:v>185027.21763889369</c:v>
                </c:pt>
                <c:pt idx="196">
                  <c:v>182569.7292198386</c:v>
                </c:pt>
                <c:pt idx="197">
                  <c:v>180101.07970754695</c:v>
                </c:pt>
                <c:pt idx="198">
                  <c:v>177621.21841205365</c:v>
                </c:pt>
                <c:pt idx="199">
                  <c:v>175130.09441317667</c:v>
                </c:pt>
                <c:pt idx="200">
                  <c:v>172627.65655947145</c:v>
                </c:pt>
                <c:pt idx="201">
                  <c:v>170113.85346718066</c:v>
                </c:pt>
                <c:pt idx="202">
                  <c:v>167588.63351917904</c:v>
                </c:pt>
                <c:pt idx="203">
                  <c:v>165051.94486391358</c:v>
                </c:pt>
                <c:pt idx="204">
                  <c:v>162503.73541433879</c:v>
                </c:pt>
                <c:pt idx="205">
                  <c:v>159943.95284684718</c:v>
                </c:pt>
                <c:pt idx="206">
                  <c:v>157372.54460019487</c:v>
                </c:pt>
                <c:pt idx="207">
                  <c:v>154789.45787442234</c:v>
                </c:pt>
                <c:pt idx="208">
                  <c:v>152194.63962977027</c:v>
                </c:pt>
                <c:pt idx="209">
                  <c:v>149588.03658559039</c:v>
                </c:pt>
                <c:pt idx="210">
                  <c:v>146969.59521925155</c:v>
                </c:pt>
                <c:pt idx="211">
                  <c:v>144339.26176504057</c:v>
                </c:pt>
                <c:pt idx="212">
                  <c:v>141696.98221305839</c:v>
                </c:pt>
                <c:pt idx="213">
                  <c:v>139042.70230811095</c:v>
                </c:pt>
                <c:pt idx="214">
                  <c:v>136376.36754859521</c:v>
                </c:pt>
                <c:pt idx="215">
                  <c:v>133697.92318538</c:v>
                </c:pt>
                <c:pt idx="216">
                  <c:v>131007.31422068186</c:v>
                </c:pt>
                <c:pt idx="217">
                  <c:v>128304.48540693571</c:v>
                </c:pt>
                <c:pt idx="218">
                  <c:v>125589.38124566046</c:v>
                </c:pt>
                <c:pt idx="219">
                  <c:v>122861.94598631944</c:v>
                </c:pt>
                <c:pt idx="220">
                  <c:v>120122.12362517556</c:v>
                </c:pt>
                <c:pt idx="221">
                  <c:v>117369.85790414149</c:v>
                </c:pt>
                <c:pt idx="222">
                  <c:v>114605.09230962439</c:v>
                </c:pt>
                <c:pt idx="223">
                  <c:v>111827.77007136554</c:v>
                </c:pt>
                <c:pt idx="224">
                  <c:v>109037.83416127459</c:v>
                </c:pt>
                <c:pt idx="225">
                  <c:v>106235.22729225864</c:v>
                </c:pt>
                <c:pt idx="226">
                  <c:v>103419.89191704591</c:v>
                </c:pt>
                <c:pt idx="227">
                  <c:v>100591.77022700409</c:v>
                </c:pt>
                <c:pt idx="228">
                  <c:v>97750.804150953321</c:v>
                </c:pt>
                <c:pt idx="229">
                  <c:v>94896.935353973822</c:v>
                </c:pt>
                <c:pt idx="230">
                  <c:v>92030.105236208052</c:v>
                </c:pt>
                <c:pt idx="231">
                  <c:v>89150.25493165743</c:v>
                </c:pt>
                <c:pt idx="232">
                  <c:v>86257.325306973638</c:v>
                </c:pt>
                <c:pt idx="233">
                  <c:v>83351.256960244398</c:v>
                </c:pt>
                <c:pt idx="234">
                  <c:v>80431.990219773768</c:v>
                </c:pt>
                <c:pt idx="235">
                  <c:v>77499.465142856832</c:v>
                </c:pt>
                <c:pt idx="236">
                  <c:v>74553.621514548897</c:v>
                </c:pt>
                <c:pt idx="237">
                  <c:v>71594.398846429074</c:v>
                </c:pt>
                <c:pt idx="238">
                  <c:v>68621.736375358203</c:v>
                </c:pt>
                <c:pt idx="239">
                  <c:v>65635.573062231211</c:v>
                </c:pt>
                <c:pt idx="240">
                  <c:v>62635.847590723773</c:v>
                </c:pt>
                <c:pt idx="241">
                  <c:v>59622.498366033236</c:v>
                </c:pt>
                <c:pt idx="242">
                  <c:v>56595.463513613897</c:v>
                </c:pt>
                <c:pt idx="243">
                  <c:v>53554.680877906489</c:v>
                </c:pt>
                <c:pt idx="244">
                  <c:v>50500.088021061907</c:v>
                </c:pt>
                <c:pt idx="245">
                  <c:v>47431.622221659156</c:v>
                </c:pt>
                <c:pt idx="246">
                  <c:v>44349.220473417452</c:v>
                </c:pt>
                <c:pt idx="247">
                  <c:v>41252.819483902487</c:v>
                </c:pt>
                <c:pt idx="248">
                  <c:v>38142.355673226804</c:v>
                </c:pt>
                <c:pt idx="249">
                  <c:v>35017.765172744301</c:v>
                </c:pt>
                <c:pt idx="250">
                  <c:v>31878.983823738774</c:v>
                </c:pt>
                <c:pt idx="251">
                  <c:v>28725.947176106514</c:v>
                </c:pt>
                <c:pt idx="252">
                  <c:v>25558.590487032925</c:v>
                </c:pt>
                <c:pt idx="253">
                  <c:v>22376.848719663129</c:v>
                </c:pt>
                <c:pt idx="254">
                  <c:v>19180.656541766526</c:v>
                </c:pt>
                <c:pt idx="255">
                  <c:v>15969.948324395313</c:v>
                </c:pt>
                <c:pt idx="256">
                  <c:v>12744.658140536871</c:v>
                </c:pt>
                <c:pt idx="257">
                  <c:v>9504.7197637600711</c:v>
                </c:pt>
                <c:pt idx="258">
                  <c:v>6250.0666668554113</c:v>
                </c:pt>
                <c:pt idx="259">
                  <c:v>2980.6320204689755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4E-437D-A899-58F33895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6447407"/>
        <c:axId val="1"/>
      </c:lineChart>
      <c:catAx>
        <c:axId val="1286447407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YEARS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900" b="1" i="0" baseline="0">
                <a:solidFill>
                  <a:sysClr val="windowText" lastClr="000000"/>
                </a:solidFill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0"/>
        <c:tickMarkSkip val="6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baseline="0">
                <a:solidFill>
                  <a:sysClr val="windowText" lastClr="000000"/>
                </a:solidFill>
              </a:defRPr>
            </a:pPr>
            <a:endParaRPr lang="en-US"/>
          </a:p>
        </c:txPr>
        <c:crossAx val="1286447407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46962220924213"/>
          <c:y val="0.92303248309472741"/>
          <c:w val="0.76507080415652873"/>
          <c:h val="6.5141018439751994E-2"/>
        </c:manualLayout>
      </c:layout>
      <c:overlay val="0"/>
      <c:txPr>
        <a:bodyPr/>
        <a:lstStyle/>
        <a:p>
          <a:pPr>
            <a:defRPr sz="11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alpha val="0"/>
      </a:sysClr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Segoe UI" panose="020B0502040204020203" pitchFamily="34" charset="0"/>
          <a:ea typeface="Arial"/>
          <a:cs typeface="Segoe UI" panose="020B0502040204020203" pitchFamily="34" charset="0"/>
        </a:defRPr>
      </a:pPr>
      <a:endParaRPr lang="en-US"/>
    </a:p>
  </c:txPr>
  <c:printSettings>
    <c:headerFooter alignWithMargins="0"/>
    <c:pageMargins b="0.98425196850393692" l="0.74803149606299224" r="0.74803149606299224" t="0.98425196850393692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solidFill>
          <a:prstClr val="white">
            <a:alpha val="0"/>
          </a:prstClr>
        </a:solidFill>
      </c:spPr>
    </c:sideWall>
    <c:backWall>
      <c:thickness val="0"/>
      <c:spPr>
        <a:solidFill>
          <a:prstClr val="white">
            <a:alpha val="0"/>
          </a:prstClr>
        </a:solidFill>
      </c:spPr>
    </c:backWall>
    <c:plotArea>
      <c:layout>
        <c:manualLayout>
          <c:layoutTarget val="inner"/>
          <c:xMode val="edge"/>
          <c:yMode val="edge"/>
          <c:x val="0.14002861970091154"/>
          <c:y val="1.283316979580571E-2"/>
          <c:w val="0.84056372791055223"/>
          <c:h val="0.83543869387745295"/>
        </c:manualLayout>
      </c:layout>
      <c:bar3DChart>
        <c:barDir val="col"/>
        <c:grouping val="stacked"/>
        <c:varyColors val="0"/>
        <c:ser>
          <c:idx val="0"/>
          <c:order val="0"/>
          <c:tx>
            <c:v>Principal</c:v>
          </c:tx>
          <c:spPr>
            <a:solidFill>
              <a:schemeClr val="tx2">
                <a:lumMod val="60000"/>
                <a:lumOff val="40000"/>
              </a:schemeClr>
            </a:solidFill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metal">
              <a:bevelT w="63500" h="25400"/>
            </a:sp3d>
          </c:spPr>
          <c:invertIfNegative val="0"/>
          <c:dLbls>
            <c:delete val="1"/>
          </c:dLbls>
          <c:cat>
            <c:strRef>
              <c:f>Repayments!$AB$21:$AD$21</c:f>
              <c:strCache>
                <c:ptCount val="3"/>
                <c:pt idx="0">
                  <c:v>Minimum Repayment</c:v>
                </c:pt>
                <c:pt idx="1">
                  <c:v>Effect of Extra Payments @ $1000 per Month</c:v>
                </c:pt>
                <c:pt idx="2">
                  <c:v>Effect of Repayments Sensitised at -0.75%</c:v>
                </c:pt>
              </c:strCache>
            </c:strRef>
          </c:cat>
          <c:val>
            <c:numRef>
              <c:f>Repayments!$AB$20:$AD$20</c:f>
              <c:numCache>
                <c:formatCode>"$"#,##0.00</c:formatCode>
                <c:ptCount val="3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5-49B6-AD19-11B1EDFC58CD}"/>
            </c:ext>
          </c:extLst>
        </c:ser>
        <c:ser>
          <c:idx val="1"/>
          <c:order val="1"/>
          <c:tx>
            <c:v>Interest</c:v>
          </c:tx>
          <c:spPr>
            <a:solidFill>
              <a:srgbClr val="E7EFF9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\$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6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Repayments!$AB$21:$AD$21</c:f>
              <c:strCache>
                <c:ptCount val="3"/>
                <c:pt idx="0">
                  <c:v>Minimum Repayment</c:v>
                </c:pt>
                <c:pt idx="1">
                  <c:v>Effect of Extra Payments @ $1000 per Month</c:v>
                </c:pt>
                <c:pt idx="2">
                  <c:v>Effect of Repayments Sensitised at -0.75%</c:v>
                </c:pt>
              </c:strCache>
            </c:strRef>
          </c:cat>
          <c:val>
            <c:numRef>
              <c:f>Repayments!$AB$22:$AD$22</c:f>
              <c:numCache>
                <c:formatCode>"$"#,##0.00</c:formatCode>
                <c:ptCount val="3"/>
                <c:pt idx="0">
                  <c:v>484873.14421952423</c:v>
                </c:pt>
                <c:pt idx="1">
                  <c:v>275397.56277775392</c:v>
                </c:pt>
                <c:pt idx="2">
                  <c:v>416657.66509052808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75-49B6-AD19-11B1EDFC58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90"/>
        <c:shape val="box"/>
        <c:axId val="1286460847"/>
        <c:axId val="1"/>
        <c:axId val="0"/>
      </c:bar3DChart>
      <c:catAx>
        <c:axId val="128646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Sego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spPr>
          <a:solidFill>
            <a:schemeClr val="bg1">
              <a:alpha val="0"/>
            </a:schemeClr>
          </a:solidFill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1286460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3440174612449733E-2"/>
          <c:y val="0.86001859516261381"/>
          <c:w val="0.42693663292088491"/>
          <c:h val="9.0011235731206396E-2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136098</xdr:colOff>
      <xdr:row>20</xdr:row>
      <xdr:rowOff>87031</xdr:rowOff>
    </xdr:from>
    <xdr:to>
      <xdr:col>7</xdr:col>
      <xdr:colOff>637000</xdr:colOff>
      <xdr:row>38</xdr:row>
      <xdr:rowOff>170089</xdr:rowOff>
    </xdr:to>
    <xdr:graphicFrame macro="">
      <xdr:nvGraphicFramePr>
        <xdr:cNvPr id="1274" name="Chart 1">
          <a:extLst>
            <a:ext uri="{FF2B5EF4-FFF2-40B4-BE49-F238E27FC236}">
              <a16:creationId xmlns:a16="http://schemas.microsoft.com/office/drawing/2014/main" id="{DA8D967D-B317-7444-7DB1-4A6A3A259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38850</xdr:colOff>
      <xdr:row>0</xdr:row>
      <xdr:rowOff>20545</xdr:rowOff>
    </xdr:from>
    <xdr:to>
      <xdr:col>6</xdr:col>
      <xdr:colOff>210351</xdr:colOff>
      <xdr:row>0</xdr:row>
      <xdr:rowOff>575235</xdr:rowOff>
    </xdr:to>
    <xdr:sp macro="" textlink="">
      <xdr:nvSpPr>
        <xdr:cNvPr id="17186" name="Text Box 802">
          <a:extLst>
            <a:ext uri="{FF2B5EF4-FFF2-40B4-BE49-F238E27FC236}">
              <a16:creationId xmlns:a16="http://schemas.microsoft.com/office/drawing/2014/main" id="{943101F9-A5EE-23B8-C6F4-D16FFC8073DF}"/>
            </a:ext>
          </a:extLst>
        </xdr:cNvPr>
        <xdr:cNvSpPr txBox="1">
          <a:spLocks noChangeArrowheads="1"/>
        </xdr:cNvSpPr>
      </xdr:nvSpPr>
      <xdr:spPr bwMode="auto">
        <a:xfrm>
          <a:off x="1809379" y="20545"/>
          <a:ext cx="5079678" cy="554690"/>
        </a:xfrm>
        <a:prstGeom prst="rect">
          <a:avLst/>
        </a:prstGeom>
        <a:solidFill>
          <a:schemeClr val="bg1">
            <a:alpha val="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0" tIns="46800" rIns="90000" bIns="46800" anchor="t" upright="1"/>
        <a:lstStyle/>
        <a:p>
          <a:pPr algn="l" rtl="1">
            <a:defRPr sz="1000"/>
          </a:pPr>
          <a:r>
            <a:rPr lang="en-US" sz="2000" b="1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LO</a:t>
          </a:r>
          <a:r>
            <a:rPr lang="en-US" sz="2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AN REPAYMENT</a:t>
          </a:r>
          <a:r>
            <a:rPr lang="en-US" sz="2000" b="1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SCENARIOS</a:t>
          </a:r>
          <a:endParaRPr lang="en-US" sz="2000" b="1" i="0" strike="noStrike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7</xdr:col>
      <xdr:colOff>551089</xdr:colOff>
      <xdr:row>20</xdr:row>
      <xdr:rowOff>29666</xdr:rowOff>
    </xdr:from>
    <xdr:to>
      <xdr:col>20</xdr:col>
      <xdr:colOff>80283</xdr:colOff>
      <xdr:row>39</xdr:row>
      <xdr:rowOff>0</xdr:rowOff>
    </xdr:to>
    <xdr:graphicFrame macro="">
      <xdr:nvGraphicFramePr>
        <xdr:cNvPr id="1276" name="Chart 13">
          <a:extLst>
            <a:ext uri="{FF2B5EF4-FFF2-40B4-BE49-F238E27FC236}">
              <a16:creationId xmlns:a16="http://schemas.microsoft.com/office/drawing/2014/main" id="{F9F76215-DB04-FBFA-DB4C-98C38A18C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127372</xdr:colOff>
      <xdr:row>0</xdr:row>
      <xdr:rowOff>0</xdr:rowOff>
    </xdr:from>
    <xdr:to>
      <xdr:col>1</xdr:col>
      <xdr:colOff>1038412</xdr:colOff>
      <xdr:row>0</xdr:row>
      <xdr:rowOff>545368</xdr:rowOff>
    </xdr:to>
    <xdr:pic>
      <xdr:nvPicPr>
        <xdr:cNvPr id="1277" name="Picture 5">
          <a:extLst>
            <a:ext uri="{FF2B5EF4-FFF2-40B4-BE49-F238E27FC236}">
              <a16:creationId xmlns:a16="http://schemas.microsoft.com/office/drawing/2014/main" id="{DC17CB19-F76D-D5CC-1488-9D04CCD04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72" y="0"/>
          <a:ext cx="1120216" cy="5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cpfinancial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theme="6" tint="-0.499984740745262"/>
    <pageSetUpPr fitToPage="1"/>
  </sheetPr>
  <dimension ref="A1:AD1334"/>
  <sheetViews>
    <sheetView showGridLines="0" tabSelected="1" zoomScale="80" zoomScaleNormal="80" zoomScaleSheetLayoutView="50" workbookViewId="0">
      <selection activeCell="H10" sqref="H10"/>
    </sheetView>
  </sheetViews>
  <sheetFormatPr defaultColWidth="8.88671875" defaultRowHeight="16" x14ac:dyDescent="0.45"/>
  <cols>
    <col min="1" max="1" width="3.6640625" style="2" customWidth="1"/>
    <col min="2" max="2" width="29.33203125" style="2" customWidth="1"/>
    <col min="3" max="3" width="23.33203125" style="2" customWidth="1"/>
    <col min="4" max="4" width="23.21875" style="2" customWidth="1"/>
    <col min="5" max="5" width="22.44140625" style="2" customWidth="1"/>
    <col min="6" max="6" width="18.44140625" style="2" customWidth="1"/>
    <col min="7" max="7" width="12.44140625" style="2" customWidth="1"/>
    <col min="8" max="8" width="31.88671875" style="2" customWidth="1"/>
    <col min="9" max="9" width="25.6640625" style="2" customWidth="1"/>
    <col min="10" max="12" width="37.21875" style="2" customWidth="1"/>
    <col min="13" max="13" width="9.6640625" style="54" customWidth="1"/>
    <col min="14" max="14" width="27.44140625" style="2" hidden="1" customWidth="1"/>
    <col min="15" max="15" width="20.44140625" style="2" hidden="1" customWidth="1"/>
    <col min="16" max="16" width="23.6640625" style="2" hidden="1" customWidth="1"/>
    <col min="17" max="17" width="22.44140625" style="2" hidden="1" customWidth="1"/>
    <col min="18" max="18" width="16.109375" style="2" hidden="1" customWidth="1"/>
    <col min="19" max="19" width="3.5546875" style="2" hidden="1" customWidth="1"/>
    <col min="20" max="26" width="8.88671875" style="2"/>
    <col min="27" max="30" width="28.21875" style="2" customWidth="1"/>
    <col min="31" max="16384" width="8.88671875" style="2"/>
  </cols>
  <sheetData>
    <row r="1" spans="2:19" s="37" customFormat="1" ht="52.5" customHeight="1" thickBot="1" x14ac:dyDescent="0.5">
      <c r="B1" s="35"/>
      <c r="C1" s="36"/>
      <c r="D1" s="36"/>
      <c r="E1" s="36"/>
      <c r="F1" s="36"/>
      <c r="G1" s="36"/>
      <c r="M1" s="43"/>
    </row>
    <row r="2" spans="2:19" s="37" customFormat="1" ht="99" hidden="1" customHeight="1" x14ac:dyDescent="0.3">
      <c r="B2" s="38"/>
      <c r="C2" s="39"/>
      <c r="D2" s="39"/>
      <c r="E2" s="39"/>
      <c r="F2" s="39"/>
      <c r="G2" s="39"/>
      <c r="H2" s="2"/>
      <c r="I2" s="2"/>
      <c r="J2" s="2"/>
      <c r="K2" s="2"/>
      <c r="L2" s="2"/>
    </row>
    <row r="3" spans="2:19" s="37" customFormat="1" ht="13.5" hidden="1" customHeight="1" x14ac:dyDescent="0.3">
      <c r="B3" s="40"/>
      <c r="C3" s="41"/>
      <c r="D3" s="41"/>
      <c r="E3" s="41"/>
      <c r="F3" s="41"/>
      <c r="G3" s="41"/>
      <c r="H3" s="2"/>
      <c r="I3" s="2"/>
      <c r="J3" s="2"/>
      <c r="K3" s="2"/>
      <c r="L3" s="2"/>
    </row>
    <row r="4" spans="2:19" s="37" customFormat="1" ht="22.5" customHeight="1" thickBot="1" x14ac:dyDescent="0.5">
      <c r="B4" s="1" t="s">
        <v>13</v>
      </c>
      <c r="C4" s="125" t="s">
        <v>56</v>
      </c>
      <c r="D4" s="126"/>
      <c r="E4" s="126"/>
      <c r="F4" s="126"/>
      <c r="G4" s="127"/>
      <c r="H4" s="2"/>
      <c r="I4" s="134" t="s">
        <v>40</v>
      </c>
      <c r="J4" s="135"/>
      <c r="K4" s="135"/>
      <c r="L4" s="136"/>
      <c r="M4" s="43"/>
      <c r="O4" s="122" t="s">
        <v>41</v>
      </c>
      <c r="P4" s="123"/>
      <c r="Q4" s="123"/>
      <c r="R4" s="124"/>
    </row>
    <row r="5" spans="2:19" s="37" customFormat="1" ht="17.5" x14ac:dyDescent="0.45">
      <c r="B5" s="1"/>
      <c r="C5" s="59"/>
      <c r="D5" s="59"/>
      <c r="E5" s="59"/>
      <c r="F5" s="59"/>
      <c r="G5" s="59"/>
      <c r="H5" s="2"/>
      <c r="I5" s="67"/>
      <c r="J5" s="67"/>
      <c r="K5" s="67"/>
      <c r="L5" s="67"/>
      <c r="M5" s="43"/>
    </row>
    <row r="6" spans="2:19" s="37" customFormat="1" ht="27" customHeight="1" x14ac:dyDescent="0.45">
      <c r="B6" s="1" t="s">
        <v>14</v>
      </c>
      <c r="C6" s="144">
        <v>500000</v>
      </c>
      <c r="D6" s="59"/>
      <c r="E6" s="59"/>
      <c r="F6" s="59"/>
      <c r="G6" s="59"/>
      <c r="H6" s="2"/>
      <c r="I6" s="143"/>
      <c r="J6" s="143" t="s">
        <v>27</v>
      </c>
      <c r="K6" s="143" t="str">
        <f>"Repayment per " &amp; IF(ISERROR(VLOOKUP(C10,B44:D47,2)),"Month",VLOOKUP(C10,B44:D47,2))</f>
        <v>Repayment per Fortnight</v>
      </c>
      <c r="L6" s="143" t="str">
        <f>"$ Change per " &amp; IF(ISERROR(VLOOKUP(C10,B44:D47,2)),"Month",VLOOKUP(C10,B44:D47,2))</f>
        <v>$ Change per Fortnight</v>
      </c>
      <c r="M6" s="43"/>
      <c r="O6" s="30" t="s">
        <v>44</v>
      </c>
      <c r="P6" s="30" t="s">
        <v>45</v>
      </c>
      <c r="Q6" s="30" t="s">
        <v>45</v>
      </c>
      <c r="R6" s="11" t="s">
        <v>48</v>
      </c>
      <c r="S6" s="11" t="s">
        <v>49</v>
      </c>
    </row>
    <row r="7" spans="2:19" s="37" customFormat="1" ht="27" customHeight="1" x14ac:dyDescent="0.45">
      <c r="B7" s="1" t="s">
        <v>5</v>
      </c>
      <c r="C7" s="145">
        <v>25</v>
      </c>
      <c r="D7" s="148" t="s">
        <v>55</v>
      </c>
      <c r="E7" s="147">
        <v>0</v>
      </c>
      <c r="F7" s="148" t="s">
        <v>15</v>
      </c>
      <c r="G7" s="59"/>
      <c r="H7" s="81">
        <f>C7*12+E7</f>
        <v>300</v>
      </c>
      <c r="I7" s="143"/>
      <c r="J7" s="143"/>
      <c r="K7" s="143"/>
      <c r="L7" s="143"/>
      <c r="M7" s="43"/>
      <c r="O7" s="12"/>
      <c r="P7" s="31" t="s">
        <v>52</v>
      </c>
      <c r="Q7" s="31" t="s">
        <v>50</v>
      </c>
      <c r="R7" s="13"/>
      <c r="S7" s="13"/>
    </row>
    <row r="8" spans="2:19" s="37" customFormat="1" ht="27" customHeight="1" x14ac:dyDescent="0.45">
      <c r="B8" s="1" t="s">
        <v>6</v>
      </c>
      <c r="C8" s="146">
        <v>6.2E-2</v>
      </c>
      <c r="D8" s="148" t="s">
        <v>21</v>
      </c>
      <c r="E8" s="146">
        <v>-7.5000000000000032E-3</v>
      </c>
      <c r="F8" s="148" t="s">
        <v>24</v>
      </c>
      <c r="G8" s="59"/>
      <c r="H8" s="107"/>
      <c r="I8" s="99"/>
      <c r="J8" s="85">
        <f>C8</f>
        <v>6.2E-2</v>
      </c>
      <c r="K8" s="86">
        <f>-PMT($C$8/12,$H$7,$C$6,0,0)*12/E10</f>
        <v>1515.1894526454221</v>
      </c>
      <c r="L8" s="87" t="s">
        <v>28</v>
      </c>
      <c r="M8" s="43"/>
      <c r="N8" s="27" t="s">
        <v>42</v>
      </c>
      <c r="O8" s="23">
        <v>100000</v>
      </c>
      <c r="P8" s="24">
        <v>680000</v>
      </c>
      <c r="Q8" s="25">
        <v>520000</v>
      </c>
      <c r="R8" s="25">
        <f>P8-Q8</f>
        <v>160000</v>
      </c>
      <c r="S8" s="26">
        <f>R8/P8</f>
        <v>0.23529411764705882</v>
      </c>
    </row>
    <row r="9" spans="2:19" s="37" customFormat="1" ht="27" customHeight="1" x14ac:dyDescent="0.45">
      <c r="B9" s="1" t="s">
        <v>37</v>
      </c>
      <c r="C9" s="146" t="s">
        <v>7</v>
      </c>
      <c r="D9" s="59"/>
      <c r="E9" s="106"/>
      <c r="F9" s="106"/>
      <c r="G9" s="106"/>
      <c r="H9" s="107"/>
      <c r="I9" s="88" t="s">
        <v>31</v>
      </c>
      <c r="J9" s="89">
        <v>-5.0000000000000001E-3</v>
      </c>
      <c r="K9" s="90">
        <f>-PMT(($C$8+J9)/$E$10,($C$7*$E$10)+$F$10,$C$6,0,0)</f>
        <v>1443.987061782381</v>
      </c>
      <c r="L9" s="91">
        <f t="shared" ref="L9:L15" si="0">K9-$K$8</f>
        <v>-71.202390863041046</v>
      </c>
      <c r="M9" s="43"/>
      <c r="N9" s="28" t="s">
        <v>42</v>
      </c>
      <c r="O9" s="9">
        <v>150000</v>
      </c>
      <c r="P9" s="14">
        <v>1050000</v>
      </c>
      <c r="Q9" s="16">
        <v>800000</v>
      </c>
      <c r="R9" s="16">
        <f>P9-Q9</f>
        <v>250000</v>
      </c>
      <c r="S9" s="20">
        <f>R9/P9</f>
        <v>0.23809523809523808</v>
      </c>
    </row>
    <row r="10" spans="2:19" s="37" customFormat="1" ht="27" customHeight="1" x14ac:dyDescent="0.45">
      <c r="B10" s="1" t="s">
        <v>16</v>
      </c>
      <c r="C10" s="147" t="s">
        <v>11</v>
      </c>
      <c r="D10" s="59"/>
      <c r="E10" s="82">
        <f>VLOOKUP(C10,B44:D47,3)</f>
        <v>26</v>
      </c>
      <c r="F10" s="82">
        <f>IF(C10="Monthly",E7,IF(C10="Weekly",E7/12*52,IF(C10="Fortnightly",E7/12*26,E7/12)))</f>
        <v>0</v>
      </c>
      <c r="G10" s="108"/>
      <c r="H10" s="103"/>
      <c r="I10" s="88" t="s">
        <v>32</v>
      </c>
      <c r="J10" s="92">
        <v>-2.5000000000000001E-3</v>
      </c>
      <c r="K10" s="93">
        <f t="shared" ref="K10:K15" si="1">-PMT(($C$8+J10)/$E$10,($C$7*$E$10)+$F$10,$C$6,0,0)</f>
        <v>1478.9478555384408</v>
      </c>
      <c r="L10" s="94">
        <f t="shared" si="0"/>
        <v>-36.241597106981317</v>
      </c>
      <c r="M10" s="43"/>
      <c r="N10" s="28" t="s">
        <v>43</v>
      </c>
      <c r="O10" s="8">
        <v>100000</v>
      </c>
      <c r="P10" s="15">
        <v>720000</v>
      </c>
      <c r="Q10" s="17">
        <v>550000</v>
      </c>
      <c r="R10" s="17">
        <f>P10-Q10</f>
        <v>170000</v>
      </c>
      <c r="S10" s="21">
        <f>R10/P10</f>
        <v>0.2361111111111111</v>
      </c>
    </row>
    <row r="11" spans="2:19" s="37" customFormat="1" ht="27" customHeight="1" thickBot="1" x14ac:dyDescent="0.5">
      <c r="B11" s="2"/>
      <c r="C11" s="3"/>
      <c r="D11" s="2"/>
      <c r="E11" s="4" t="str">
        <f>IF(E8=0,"","NOTE: REPAYMENT SENSITISED")</f>
        <v>NOTE: REPAYMENT SENSITISED</v>
      </c>
      <c r="F11" s="2"/>
      <c r="G11" s="2"/>
      <c r="H11" s="2"/>
      <c r="I11" s="88" t="s">
        <v>33</v>
      </c>
      <c r="J11" s="89">
        <v>5.0000000000000001E-3</v>
      </c>
      <c r="K11" s="95">
        <f t="shared" si="1"/>
        <v>1586.2130179862681</v>
      </c>
      <c r="L11" s="96">
        <f t="shared" si="0"/>
        <v>71.023565340846062</v>
      </c>
      <c r="M11" s="43"/>
      <c r="N11" s="29" t="s">
        <v>43</v>
      </c>
      <c r="O11" s="10">
        <v>75000</v>
      </c>
      <c r="P11" s="18">
        <v>540000</v>
      </c>
      <c r="Q11" s="19">
        <v>400000</v>
      </c>
      <c r="R11" s="19">
        <f>P11-Q11</f>
        <v>140000</v>
      </c>
      <c r="S11" s="22">
        <f>R11/P11</f>
        <v>0.25925925925925924</v>
      </c>
    </row>
    <row r="12" spans="2:19" s="37" customFormat="1" ht="27" customHeight="1" thickBot="1" x14ac:dyDescent="0.5">
      <c r="B12" s="131" t="str">
        <f>IF(C9="Interest Only", "Interest Only payments @ "&amp;FIXED(C8*100,2)&amp;" % P.A. + Sensitivity of "&amp;FIXED(E8*100,2)&amp;" % P.A.","Minimum repayments @ "&amp;FIXED(C8*100,2)&amp;" % P.A. + Sensitivity of "&amp;FIXED(E8*100,2)&amp;" % P.A.")</f>
        <v>Minimum repayments @ 6.20 % P.A. + Sensitivity of -0.75 % P.A.</v>
      </c>
      <c r="C12" s="141"/>
      <c r="D12" s="141"/>
      <c r="E12" s="62">
        <f>IF(C9="Interest Only",(C8+E8)*C6/E10,-PMT((C8+E8)/E10,(C7*E10)+F10,C6,0,0))</f>
        <v>1409.4354065856166</v>
      </c>
      <c r="F12" s="141" t="str">
        <f>_xlfn.CONCAT("per ",C48)</f>
        <v>per Fortnight</v>
      </c>
      <c r="G12" s="142"/>
      <c r="H12" s="2"/>
      <c r="I12" s="88" t="s">
        <v>34</v>
      </c>
      <c r="J12" s="92">
        <v>7.4999999999999997E-3</v>
      </c>
      <c r="K12" s="93">
        <f t="shared" si="1"/>
        <v>1622.7376441989891</v>
      </c>
      <c r="L12" s="94">
        <f t="shared" si="0"/>
        <v>107.54819155356699</v>
      </c>
      <c r="M12" s="43"/>
    </row>
    <row r="13" spans="2:19" s="37" customFormat="1" ht="27" customHeight="1" x14ac:dyDescent="0.45">
      <c r="B13" s="64"/>
      <c r="C13" s="65"/>
      <c r="D13" s="66"/>
      <c r="E13" s="66"/>
      <c r="F13" s="67"/>
      <c r="G13" s="67"/>
      <c r="H13" s="2"/>
      <c r="I13" s="88" t="s">
        <v>35</v>
      </c>
      <c r="J13" s="89">
        <v>1.2500000000000001E-2</v>
      </c>
      <c r="K13" s="95">
        <f t="shared" si="1"/>
        <v>1696.8956602767494</v>
      </c>
      <c r="L13" s="96">
        <f t="shared" si="0"/>
        <v>181.70620763132729</v>
      </c>
      <c r="M13" s="43"/>
      <c r="N13" s="42" t="s">
        <v>46</v>
      </c>
      <c r="O13" s="42"/>
    </row>
    <row r="14" spans="2:19" s="37" customFormat="1" ht="27" customHeight="1" x14ac:dyDescent="0.45">
      <c r="B14" s="68" t="s">
        <v>17</v>
      </c>
      <c r="C14" s="69">
        <v>1000</v>
      </c>
      <c r="D14" s="70" t="s">
        <v>8</v>
      </c>
      <c r="E14" s="68" t="s">
        <v>2</v>
      </c>
      <c r="F14" s="83">
        <f>VLOOKUP(E14,C44:D47,2)</f>
        <v>12</v>
      </c>
      <c r="G14" s="83">
        <f>IF(C10="Monthly",C14*F14/12,IF(C10="Weekly", C14*F14/52,IF(C10="Fortnightly", C14*F14/26, C14*F14/1)))</f>
        <v>461.53846153846155</v>
      </c>
      <c r="H14" s="84" t="str">
        <f>"$"&amp;C14&amp;" "&amp;D14&amp;" "&amp;E14</f>
        <v>$1000 per Month</v>
      </c>
      <c r="I14" s="88" t="s">
        <v>36</v>
      </c>
      <c r="J14" s="92">
        <v>1.7500000000000002E-2</v>
      </c>
      <c r="K14" s="93">
        <f t="shared" si="1"/>
        <v>1772.4802567583313</v>
      </c>
      <c r="L14" s="94">
        <f t="shared" si="0"/>
        <v>257.2908041129092</v>
      </c>
      <c r="M14" s="43"/>
      <c r="N14" s="42" t="s">
        <v>47</v>
      </c>
      <c r="O14" s="42"/>
      <c r="P14" s="42"/>
    </row>
    <row r="15" spans="2:19" s="37" customFormat="1" ht="27" customHeight="1" thickBot="1" x14ac:dyDescent="0.5">
      <c r="B15" s="67"/>
      <c r="C15" s="67"/>
      <c r="D15" s="65"/>
      <c r="E15" s="67"/>
      <c r="F15" s="67"/>
      <c r="G15" s="67"/>
      <c r="H15" s="2"/>
      <c r="I15" s="88" t="s">
        <v>38</v>
      </c>
      <c r="J15" s="89">
        <v>2.75E-2</v>
      </c>
      <c r="K15" s="97">
        <f t="shared" si="1"/>
        <v>1927.6771539289336</v>
      </c>
      <c r="L15" s="98">
        <f t="shared" si="0"/>
        <v>412.48770128351157</v>
      </c>
      <c r="M15" s="43"/>
      <c r="N15" s="42" t="s">
        <v>51</v>
      </c>
      <c r="O15" s="43"/>
      <c r="P15" s="42"/>
    </row>
    <row r="16" spans="2:19" s="37" customFormat="1" ht="24" customHeight="1" thickBot="1" x14ac:dyDescent="0.5">
      <c r="B16" s="131" t="str">
        <f>IF(AND(C9="Interest Only",OR(C14=0,C14="")), "No repayments, Loan cannot be repaid", "Loan repaid within")</f>
        <v>Loan repaid within</v>
      </c>
      <c r="C16" s="141"/>
      <c r="D16" s="141"/>
      <c r="E16" s="71">
        <f>IF(C9="Principal Reducing",NPER((C8+E8)/E10,E12+G14,-C6,0,0)/E10,IF(AND(C9="Interest Only",C14&gt;0),C6/(C14*F14),"Not applicable"))</f>
        <v>15.08704509597243</v>
      </c>
      <c r="F16" s="61" t="s">
        <v>1</v>
      </c>
      <c r="G16" s="63"/>
      <c r="H16" s="60"/>
      <c r="M16" s="43"/>
    </row>
    <row r="17" spans="1:30" s="37" customFormat="1" ht="16.5" customHeight="1" thickBot="1" x14ac:dyDescent="0.5">
      <c r="B17" s="72"/>
      <c r="C17" s="73"/>
      <c r="D17" s="74"/>
      <c r="E17" s="75"/>
      <c r="F17" s="75"/>
      <c r="G17" s="67"/>
      <c r="H17" s="2"/>
      <c r="I17" s="2"/>
      <c r="J17" s="5"/>
      <c r="K17" s="5"/>
      <c r="L17" s="5"/>
      <c r="M17" s="43"/>
    </row>
    <row r="18" spans="1:30" s="37" customFormat="1" ht="20" customHeight="1" thickBot="1" x14ac:dyDescent="0.5">
      <c r="B18" s="137" t="s">
        <v>30</v>
      </c>
      <c r="C18" s="138"/>
      <c r="D18" s="138"/>
      <c r="E18" s="138"/>
      <c r="F18" s="138"/>
      <c r="G18" s="139"/>
      <c r="H18" s="2"/>
      <c r="I18" s="131" t="s">
        <v>29</v>
      </c>
      <c r="J18" s="132"/>
      <c r="K18" s="132"/>
      <c r="L18" s="133"/>
      <c r="M18" s="43"/>
      <c r="AA18" s="101" t="s">
        <v>53</v>
      </c>
      <c r="AB18" s="100" t="str">
        <f>(DOLLAR(E12,2)&amp;" per "&amp;G12)</f>
        <v xml:space="preserve">$1,409.44 per </v>
      </c>
      <c r="AC18" s="100" t="str">
        <f>IF(C14=0,"","With Extra")</f>
        <v>With Extra</v>
      </c>
      <c r="AD18" s="100" t="str">
        <f>IF(E8=0,"","Sensitised At")</f>
        <v>Sensitised At</v>
      </c>
    </row>
    <row r="19" spans="1:30" s="37" customFormat="1" ht="11" customHeight="1" x14ac:dyDescent="0.45">
      <c r="A19" s="2"/>
      <c r="B19" s="67"/>
      <c r="C19" s="67"/>
      <c r="D19" s="67"/>
      <c r="E19" s="67"/>
      <c r="F19" s="67"/>
      <c r="G19" s="67"/>
      <c r="H19" s="2"/>
      <c r="M19" s="43"/>
      <c r="AA19" s="101"/>
      <c r="AB19" s="101"/>
      <c r="AC19" s="101"/>
      <c r="AD19" s="101"/>
    </row>
    <row r="20" spans="1:30" s="37" customFormat="1" ht="15.75" customHeight="1" x14ac:dyDescent="0.45">
      <c r="B20" s="2"/>
      <c r="C20" s="2"/>
      <c r="D20" s="2"/>
      <c r="E20" s="2"/>
      <c r="F20" s="2"/>
      <c r="G20" s="2"/>
      <c r="H20" s="2"/>
      <c r="M20" s="43"/>
      <c r="AA20" s="105" t="s">
        <v>14</v>
      </c>
      <c r="AB20" s="102">
        <f>IF($C$9="Interest Only",0,$C$6)</f>
        <v>500000</v>
      </c>
      <c r="AC20" s="102">
        <f>IF(C14=0,"",IF($C$9="Interest Only",0,$C$6))</f>
        <v>500000</v>
      </c>
      <c r="AD20" s="102">
        <f>IF(E8=0,"",IF($C$9="Interest Only",0,$C$6))</f>
        <v>500000</v>
      </c>
    </row>
    <row r="21" spans="1:30" s="37" customFormat="1" ht="15.75" customHeight="1" x14ac:dyDescent="0.45">
      <c r="B21" s="2"/>
      <c r="C21" s="2"/>
      <c r="D21" s="2"/>
      <c r="E21" s="2"/>
      <c r="F21" s="2"/>
      <c r="G21" s="2"/>
      <c r="H21" s="2"/>
      <c r="M21" s="47"/>
      <c r="AA21" s="44"/>
      <c r="AB21" s="52" t="s">
        <v>26</v>
      </c>
      <c r="AC21" s="52" t="str">
        <f>IF(C14=0,"No Extra Repayments Entered. Data Unavailable.","Effect of Extra Payments @ "&amp;H14)</f>
        <v>Effect of Extra Payments @ $1000 per Month</v>
      </c>
      <c r="AD21" s="52" t="str">
        <f>IF(E8=0,"No Sensitivity Rate Entered. Data Unavailable.","Effect of Repayments Sensitised at " &amp;(E8*100)&amp;"%")</f>
        <v>Effect of Repayments Sensitised at -0.75%</v>
      </c>
    </row>
    <row r="22" spans="1:30" s="37" customFormat="1" ht="15.75" customHeight="1" x14ac:dyDescent="0.45">
      <c r="B22" s="2"/>
      <c r="C22" s="2"/>
      <c r="D22" s="2"/>
      <c r="E22" s="2"/>
      <c r="F22" s="2"/>
      <c r="G22" s="2"/>
      <c r="H22" s="2"/>
      <c r="M22" s="43"/>
      <c r="AA22" s="105" t="s">
        <v>22</v>
      </c>
      <c r="AB22" s="102">
        <f>AB24-AB20</f>
        <v>484873.14421952423</v>
      </c>
      <c r="AC22" s="102">
        <f>IF(C14=0,"",AC24-AC20)</f>
        <v>275397.56277775392</v>
      </c>
      <c r="AD22" s="102">
        <f>IF(E8=0,"",AD24-AD20)</f>
        <v>416657.66509052808</v>
      </c>
    </row>
    <row r="23" spans="1:30" s="37" customFormat="1" ht="15" customHeight="1" x14ac:dyDescent="0.45">
      <c r="B23" s="2"/>
      <c r="C23" s="2"/>
      <c r="D23" s="2"/>
      <c r="E23" s="2"/>
      <c r="F23" s="2"/>
      <c r="G23" s="2"/>
      <c r="H23" s="2"/>
      <c r="M23" s="43"/>
      <c r="AA23" s="44"/>
      <c r="AB23" s="104"/>
      <c r="AC23" s="104"/>
      <c r="AD23" s="104"/>
    </row>
    <row r="24" spans="1:30" s="37" customFormat="1" ht="15" customHeight="1" x14ac:dyDescent="0.45">
      <c r="B24" s="2"/>
      <c r="C24" s="2"/>
      <c r="D24" s="2"/>
      <c r="E24" s="2"/>
      <c r="F24" s="2"/>
      <c r="G24" s="2"/>
      <c r="H24" s="2"/>
      <c r="M24" s="43"/>
      <c r="AA24" s="105" t="s">
        <v>23</v>
      </c>
      <c r="AB24" s="102">
        <f>E85*$H$7</f>
        <v>984873.14421952423</v>
      </c>
      <c r="AC24" s="104">
        <f>IF(C14=0,"",I85*E16*12)</f>
        <v>775397.56277775392</v>
      </c>
      <c r="AD24" s="102">
        <f>IF(E8=0,"",M85*(H7))</f>
        <v>916657.66509052808</v>
      </c>
    </row>
    <row r="25" spans="1:30" s="37" customFormat="1" ht="15" customHeight="1" x14ac:dyDescent="0.45">
      <c r="B25" s="2"/>
      <c r="C25" s="2"/>
      <c r="D25" s="2"/>
      <c r="E25" s="2"/>
      <c r="F25" s="2"/>
      <c r="G25" s="2"/>
      <c r="H25" s="2"/>
      <c r="I25" s="6"/>
      <c r="J25" s="7"/>
      <c r="K25" s="7"/>
      <c r="L25" s="7"/>
      <c r="M25" s="43"/>
    </row>
    <row r="26" spans="1:30" s="37" customFormat="1" ht="15" customHeight="1" x14ac:dyDescent="0.45">
      <c r="B26" s="2"/>
      <c r="C26" s="2"/>
      <c r="D26" s="2"/>
      <c r="E26" s="2"/>
      <c r="F26" s="2"/>
      <c r="G26" s="2"/>
      <c r="H26" s="2"/>
      <c r="M26" s="43"/>
    </row>
    <row r="27" spans="1:30" s="37" customFormat="1" ht="15" customHeight="1" x14ac:dyDescent="0.4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3"/>
    </row>
    <row r="28" spans="1:30" s="37" customFormat="1" ht="15" customHeight="1" x14ac:dyDescent="0.4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5"/>
    </row>
    <row r="29" spans="1:30" s="37" customFormat="1" ht="15" customHeight="1" x14ac:dyDescent="0.4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5"/>
    </row>
    <row r="30" spans="1:30" s="37" customFormat="1" ht="15" customHeight="1" x14ac:dyDescent="0.4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5"/>
    </row>
    <row r="31" spans="1:30" s="37" customFormat="1" ht="15" customHeight="1" x14ac:dyDescent="0.4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5"/>
    </row>
    <row r="32" spans="1:30" s="37" customFormat="1" ht="15" customHeight="1" x14ac:dyDescent="0.4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5"/>
    </row>
    <row r="33" spans="1:25" s="37" customFormat="1" ht="15" customHeight="1" x14ac:dyDescent="0.45">
      <c r="B33" s="2"/>
      <c r="C33" s="2"/>
      <c r="D33" s="2"/>
      <c r="E33" s="2"/>
      <c r="F33" s="2"/>
      <c r="G33" s="2"/>
      <c r="H33" s="2"/>
      <c r="I33" s="2"/>
      <c r="J33" s="5"/>
      <c r="K33" s="5"/>
      <c r="L33" s="5"/>
      <c r="M33" s="45"/>
    </row>
    <row r="34" spans="1:25" s="37" customFormat="1" ht="15" customHeight="1" x14ac:dyDescent="0.4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3"/>
    </row>
    <row r="35" spans="1:25" s="37" customFormat="1" ht="208.5" customHeight="1" x14ac:dyDescent="0.45">
      <c r="B35" s="2"/>
      <c r="C35" s="2"/>
      <c r="D35" s="2"/>
      <c r="E35" s="2"/>
      <c r="F35" s="2"/>
      <c r="G35" s="2"/>
      <c r="I35" s="2"/>
      <c r="J35" s="2"/>
      <c r="K35" s="2"/>
      <c r="L35" s="2"/>
      <c r="M35" s="43"/>
    </row>
    <row r="36" spans="1:25" s="37" customFormat="1" ht="22.5" customHeight="1" x14ac:dyDescent="0.4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3"/>
    </row>
    <row r="37" spans="1:25" s="37" customFormat="1" ht="9" hidden="1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25" s="37" customFormat="1" ht="82.5" customHeight="1" x14ac:dyDescent="0.45">
      <c r="M38" s="43"/>
    </row>
    <row r="39" spans="1:25" s="46" customFormat="1" x14ac:dyDescent="0.45">
      <c r="M39" s="78"/>
    </row>
    <row r="40" spans="1:25" s="37" customFormat="1" ht="30" customHeight="1" x14ac:dyDescent="0.3">
      <c r="A40" s="140" t="s">
        <v>54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s="37" customFormat="1" ht="11.25" customHeight="1" x14ac:dyDescent="0.45">
      <c r="B41" s="128" t="s">
        <v>39</v>
      </c>
      <c r="C41" s="129"/>
      <c r="D41" s="129"/>
      <c r="E41" s="129"/>
      <c r="F41" s="129"/>
      <c r="G41" s="129"/>
      <c r="H41" s="130"/>
      <c r="I41" s="130"/>
      <c r="J41" s="130"/>
      <c r="K41" s="130"/>
      <c r="L41" s="130"/>
      <c r="M41" s="47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s="37" customFormat="1" ht="11.25" customHeight="1" x14ac:dyDescent="0.45">
      <c r="B42" s="32"/>
      <c r="C42" s="33"/>
      <c r="D42" s="33"/>
      <c r="E42" s="33"/>
      <c r="F42" s="33"/>
      <c r="G42" s="33"/>
      <c r="H42" s="34"/>
      <c r="I42" s="34"/>
      <c r="J42" s="34"/>
      <c r="K42" s="34"/>
      <c r="L42" s="34"/>
      <c r="M42" s="47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s="37" customFormat="1" ht="11.25" hidden="1" customHeight="1" x14ac:dyDescent="0.45">
      <c r="B43" s="32"/>
      <c r="C43" s="33"/>
      <c r="D43" s="33"/>
      <c r="E43" s="33"/>
      <c r="F43" s="33"/>
      <c r="G43" s="33"/>
      <c r="H43" s="34"/>
      <c r="I43" s="34"/>
      <c r="J43" s="34"/>
      <c r="K43" s="34"/>
      <c r="L43" s="34"/>
      <c r="M43" s="47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s="37" customFormat="1" hidden="1" x14ac:dyDescent="0.45">
      <c r="B44" s="57" t="s">
        <v>10</v>
      </c>
      <c r="C44" s="57" t="s">
        <v>58</v>
      </c>
      <c r="D44" s="57">
        <v>1</v>
      </c>
      <c r="E44" s="76" t="s">
        <v>7</v>
      </c>
      <c r="F44" s="77">
        <v>0</v>
      </c>
      <c r="G44" s="57">
        <v>1</v>
      </c>
      <c r="I44" s="56"/>
      <c r="J44" s="56"/>
      <c r="K44" s="56"/>
      <c r="L44" s="56"/>
      <c r="M44" s="43"/>
    </row>
    <row r="45" spans="1:25" s="37" customFormat="1" hidden="1" x14ac:dyDescent="0.45">
      <c r="B45" s="57" t="s">
        <v>11</v>
      </c>
      <c r="C45" s="57" t="s">
        <v>3</v>
      </c>
      <c r="D45" s="57">
        <v>26</v>
      </c>
      <c r="E45" s="76" t="s">
        <v>9</v>
      </c>
      <c r="F45" s="57">
        <v>1</v>
      </c>
      <c r="G45" s="57">
        <v>2</v>
      </c>
      <c r="M45" s="43"/>
    </row>
    <row r="46" spans="1:25" s="37" customFormat="1" hidden="1" x14ac:dyDescent="0.45">
      <c r="B46" s="57" t="s">
        <v>0</v>
      </c>
      <c r="C46" s="57" t="s">
        <v>2</v>
      </c>
      <c r="D46" s="57">
        <v>12</v>
      </c>
      <c r="E46" s="43"/>
      <c r="F46" s="57">
        <v>2</v>
      </c>
      <c r="G46" s="57">
        <v>3</v>
      </c>
      <c r="M46" s="43"/>
    </row>
    <row r="47" spans="1:25" s="37" customFormat="1" hidden="1" x14ac:dyDescent="0.45">
      <c r="B47" s="57" t="s">
        <v>12</v>
      </c>
      <c r="C47" s="57" t="s">
        <v>4</v>
      </c>
      <c r="D47" s="57">
        <v>52</v>
      </c>
      <c r="E47" s="43"/>
      <c r="F47" s="57">
        <v>3</v>
      </c>
      <c r="G47" s="57">
        <v>4</v>
      </c>
      <c r="M47" s="43"/>
    </row>
    <row r="48" spans="1:25" s="37" customFormat="1" hidden="1" x14ac:dyDescent="0.45">
      <c r="B48" s="58" t="str">
        <f>C10</f>
        <v>Fortnightly</v>
      </c>
      <c r="C48" s="58" t="str">
        <f>IF(B48="Weekly", C47, IF(B48="Monthly",C46, IF(B48="Fortnightly",C45,C44)))</f>
        <v>Fortnight</v>
      </c>
      <c r="D48" s="43"/>
      <c r="E48" s="43"/>
      <c r="F48" s="57">
        <v>4</v>
      </c>
      <c r="G48" s="57">
        <v>5</v>
      </c>
      <c r="M48" s="43"/>
    </row>
    <row r="49" spans="2:13" s="37" customFormat="1" hidden="1" x14ac:dyDescent="0.45">
      <c r="B49" s="43"/>
      <c r="C49" s="43"/>
      <c r="D49" s="43"/>
      <c r="E49" s="43"/>
      <c r="F49" s="57">
        <v>5</v>
      </c>
      <c r="G49" s="57">
        <v>6</v>
      </c>
      <c r="M49" s="43"/>
    </row>
    <row r="50" spans="2:13" s="37" customFormat="1" hidden="1" x14ac:dyDescent="0.45">
      <c r="B50" s="43"/>
      <c r="C50" s="57" t="str">
        <f>_xlfn.CONCAT("Number of ",C48,"'s")</f>
        <v>Number of Fortnight's</v>
      </c>
      <c r="D50" s="43"/>
      <c r="E50" s="43"/>
      <c r="F50" s="57">
        <v>6</v>
      </c>
      <c r="G50" s="57">
        <v>7</v>
      </c>
      <c r="M50" s="43"/>
    </row>
    <row r="51" spans="2:13" s="37" customFormat="1" hidden="1" x14ac:dyDescent="0.45">
      <c r="B51" s="43"/>
      <c r="C51" s="43"/>
      <c r="D51" s="43"/>
      <c r="E51" s="43"/>
      <c r="F51" s="57">
        <v>7</v>
      </c>
      <c r="G51" s="57">
        <v>8</v>
      </c>
      <c r="M51" s="43"/>
    </row>
    <row r="52" spans="2:13" s="37" customFormat="1" hidden="1" x14ac:dyDescent="0.45">
      <c r="B52" s="43"/>
      <c r="C52" s="43"/>
      <c r="D52" s="43"/>
      <c r="E52" s="43"/>
      <c r="F52" s="57">
        <v>8</v>
      </c>
      <c r="G52" s="57">
        <v>9</v>
      </c>
      <c r="M52" s="43"/>
    </row>
    <row r="53" spans="2:13" s="37" customFormat="1" hidden="1" x14ac:dyDescent="0.45">
      <c r="B53" s="43"/>
      <c r="C53" s="43"/>
      <c r="D53" s="43"/>
      <c r="E53" s="43"/>
      <c r="F53" s="57">
        <v>9</v>
      </c>
      <c r="G53" s="57">
        <v>10</v>
      </c>
      <c r="M53" s="43"/>
    </row>
    <row r="54" spans="2:13" s="37" customFormat="1" hidden="1" x14ac:dyDescent="0.45">
      <c r="B54" s="43"/>
      <c r="C54" s="43"/>
      <c r="D54" s="43"/>
      <c r="E54" s="43"/>
      <c r="F54" s="57">
        <v>10</v>
      </c>
      <c r="G54" s="57">
        <v>11</v>
      </c>
      <c r="M54" s="43"/>
    </row>
    <row r="55" spans="2:13" s="37" customFormat="1" hidden="1" x14ac:dyDescent="0.45">
      <c r="B55" s="43"/>
      <c r="C55" s="43"/>
      <c r="D55" s="43"/>
      <c r="E55" s="43"/>
      <c r="F55" s="57">
        <v>11</v>
      </c>
      <c r="G55" s="57">
        <v>12</v>
      </c>
      <c r="M55" s="43"/>
    </row>
    <row r="56" spans="2:13" s="37" customFormat="1" hidden="1" x14ac:dyDescent="0.45">
      <c r="B56" s="43"/>
      <c r="C56" s="43"/>
      <c r="D56" s="43"/>
      <c r="E56" s="43"/>
      <c r="F56" s="43"/>
      <c r="G56" s="57">
        <v>13</v>
      </c>
      <c r="H56" s="56"/>
      <c r="M56" s="43"/>
    </row>
    <row r="57" spans="2:13" s="37" customFormat="1" hidden="1" x14ac:dyDescent="0.45">
      <c r="B57" s="43"/>
      <c r="C57" s="43"/>
      <c r="D57" s="43"/>
      <c r="E57" s="43"/>
      <c r="F57" s="43"/>
      <c r="G57" s="57">
        <v>14</v>
      </c>
      <c r="H57" s="56"/>
      <c r="M57" s="43"/>
    </row>
    <row r="58" spans="2:13" s="37" customFormat="1" hidden="1" x14ac:dyDescent="0.45">
      <c r="B58" s="43"/>
      <c r="C58" s="43"/>
      <c r="D58" s="43"/>
      <c r="E58" s="43"/>
      <c r="F58" s="43"/>
      <c r="G58" s="57">
        <v>15</v>
      </c>
      <c r="H58" s="56"/>
      <c r="M58" s="43"/>
    </row>
    <row r="59" spans="2:13" s="37" customFormat="1" hidden="1" x14ac:dyDescent="0.45">
      <c r="B59" s="43"/>
      <c r="C59" s="43"/>
      <c r="D59" s="43"/>
      <c r="E59" s="43"/>
      <c r="F59" s="43"/>
      <c r="G59" s="57">
        <v>16</v>
      </c>
      <c r="H59" s="56"/>
      <c r="M59" s="43"/>
    </row>
    <row r="60" spans="2:13" s="37" customFormat="1" hidden="1" x14ac:dyDescent="0.45">
      <c r="B60" s="43"/>
      <c r="C60" s="43"/>
      <c r="D60" s="43"/>
      <c r="E60" s="43"/>
      <c r="F60" s="43"/>
      <c r="G60" s="57">
        <v>17</v>
      </c>
      <c r="H60" s="56"/>
      <c r="M60" s="43"/>
    </row>
    <row r="61" spans="2:13" s="37" customFormat="1" hidden="1" x14ac:dyDescent="0.45">
      <c r="B61" s="43"/>
      <c r="C61" s="43"/>
      <c r="D61" s="43"/>
      <c r="E61" s="43"/>
      <c r="F61" s="43"/>
      <c r="G61" s="57">
        <v>18</v>
      </c>
      <c r="H61" s="56"/>
      <c r="M61" s="43"/>
    </row>
    <row r="62" spans="2:13" s="37" customFormat="1" hidden="1" x14ac:dyDescent="0.45">
      <c r="B62" s="43"/>
      <c r="C62" s="43"/>
      <c r="D62" s="43"/>
      <c r="E62" s="43"/>
      <c r="F62" s="43"/>
      <c r="G62" s="57">
        <v>19</v>
      </c>
      <c r="H62" s="56"/>
      <c r="M62" s="43"/>
    </row>
    <row r="63" spans="2:13" s="37" customFormat="1" hidden="1" x14ac:dyDescent="0.45">
      <c r="B63" s="43"/>
      <c r="C63" s="43"/>
      <c r="D63" s="43"/>
      <c r="E63" s="43"/>
      <c r="F63" s="43"/>
      <c r="G63" s="57">
        <v>20</v>
      </c>
      <c r="H63" s="56"/>
      <c r="M63" s="43"/>
    </row>
    <row r="64" spans="2:13" s="37" customFormat="1" hidden="1" x14ac:dyDescent="0.45">
      <c r="B64" s="43"/>
      <c r="C64" s="43"/>
      <c r="D64" s="43"/>
      <c r="E64" s="43"/>
      <c r="F64" s="43"/>
      <c r="G64" s="57">
        <v>21</v>
      </c>
      <c r="H64" s="56"/>
      <c r="M64" s="43"/>
    </row>
    <row r="65" spans="2:14" s="37" customFormat="1" hidden="1" x14ac:dyDescent="0.45">
      <c r="B65" s="43"/>
      <c r="C65" s="43"/>
      <c r="D65" s="43"/>
      <c r="E65" s="43"/>
      <c r="F65" s="43"/>
      <c r="G65" s="57">
        <v>22</v>
      </c>
      <c r="H65" s="56"/>
      <c r="M65" s="43"/>
    </row>
    <row r="66" spans="2:14" s="37" customFormat="1" hidden="1" x14ac:dyDescent="0.45">
      <c r="B66" s="43"/>
      <c r="C66" s="43"/>
      <c r="D66" s="43"/>
      <c r="E66" s="43"/>
      <c r="F66" s="43"/>
      <c r="G66" s="57">
        <v>23</v>
      </c>
      <c r="H66" s="56"/>
      <c r="M66" s="43"/>
    </row>
    <row r="67" spans="2:14" s="37" customFormat="1" hidden="1" x14ac:dyDescent="0.45">
      <c r="B67" s="43"/>
      <c r="C67" s="43"/>
      <c r="D67" s="43"/>
      <c r="E67" s="43"/>
      <c r="F67" s="43"/>
      <c r="G67" s="57">
        <v>24</v>
      </c>
      <c r="H67" s="56"/>
      <c r="M67" s="43"/>
    </row>
    <row r="68" spans="2:14" s="37" customFormat="1" hidden="1" x14ac:dyDescent="0.45">
      <c r="B68" s="43"/>
      <c r="C68" s="43"/>
      <c r="D68" s="43"/>
      <c r="E68" s="43"/>
      <c r="F68" s="43"/>
      <c r="G68" s="57">
        <v>25</v>
      </c>
      <c r="H68" s="56"/>
      <c r="M68" s="43"/>
    </row>
    <row r="69" spans="2:14" s="37" customFormat="1" hidden="1" x14ac:dyDescent="0.45">
      <c r="B69" s="43"/>
      <c r="C69" s="43"/>
      <c r="D69" s="43"/>
      <c r="E69" s="43"/>
      <c r="F69" s="43"/>
      <c r="G69" s="57">
        <v>26</v>
      </c>
      <c r="H69" s="56"/>
      <c r="M69" s="43"/>
    </row>
    <row r="70" spans="2:14" s="37" customFormat="1" hidden="1" x14ac:dyDescent="0.45">
      <c r="B70" s="43"/>
      <c r="C70" s="43"/>
      <c r="D70" s="43"/>
      <c r="E70" s="43"/>
      <c r="F70" s="43"/>
      <c r="G70" s="57">
        <v>27</v>
      </c>
      <c r="H70" s="56"/>
      <c r="M70" s="43"/>
    </row>
    <row r="71" spans="2:14" s="37" customFormat="1" hidden="1" x14ac:dyDescent="0.45">
      <c r="B71" s="43"/>
      <c r="C71" s="43"/>
      <c r="D71" s="43"/>
      <c r="E71" s="43"/>
      <c r="F71" s="43"/>
      <c r="G71" s="57">
        <v>28</v>
      </c>
      <c r="H71" s="56"/>
      <c r="M71" s="43"/>
    </row>
    <row r="72" spans="2:14" s="37" customFormat="1" hidden="1" x14ac:dyDescent="0.45">
      <c r="B72" s="43"/>
      <c r="C72" s="43"/>
      <c r="D72" s="43"/>
      <c r="E72" s="43"/>
      <c r="F72" s="43"/>
      <c r="G72" s="57">
        <v>29</v>
      </c>
      <c r="H72" s="56"/>
      <c r="M72" s="43"/>
    </row>
    <row r="73" spans="2:14" s="37" customFormat="1" hidden="1" x14ac:dyDescent="0.45">
      <c r="F73" s="43"/>
      <c r="G73" s="57">
        <v>30</v>
      </c>
      <c r="H73" s="56"/>
      <c r="M73" s="43"/>
    </row>
    <row r="74" spans="2:14" s="37" customFormat="1" hidden="1" x14ac:dyDescent="0.45">
      <c r="F74" s="43"/>
      <c r="G74" s="55"/>
      <c r="H74" s="56"/>
      <c r="M74" s="43"/>
    </row>
    <row r="75" spans="2:14" s="43" customFormat="1" hidden="1" x14ac:dyDescent="0.45">
      <c r="C75" s="53"/>
    </row>
    <row r="76" spans="2:14" s="37" customFormat="1" x14ac:dyDescent="0.45">
      <c r="B76" s="43"/>
      <c r="C76" s="43"/>
      <c r="D76" s="43"/>
      <c r="E76" s="43"/>
      <c r="F76" s="43"/>
      <c r="G76" s="55"/>
      <c r="H76" s="56"/>
      <c r="M76" s="43"/>
    </row>
    <row r="77" spans="2:14" s="103" customFormat="1" x14ac:dyDescent="0.45">
      <c r="B77" s="109"/>
      <c r="C77" s="109"/>
      <c r="D77" s="109"/>
      <c r="E77" s="109"/>
      <c r="F77" s="109"/>
      <c r="G77" s="109"/>
      <c r="M77" s="109"/>
    </row>
    <row r="78" spans="2:14" s="103" customFormat="1" x14ac:dyDescent="0.45">
      <c r="B78" s="109"/>
      <c r="C78" s="120" t="s">
        <v>57</v>
      </c>
      <c r="D78" s="120"/>
      <c r="E78" s="120"/>
      <c r="F78" s="109"/>
      <c r="G78" s="120" t="s">
        <v>60</v>
      </c>
      <c r="H78" s="120"/>
      <c r="I78" s="120"/>
      <c r="K78" s="120" t="s">
        <v>25</v>
      </c>
      <c r="L78" s="120"/>
      <c r="M78" s="120"/>
    </row>
    <row r="79" spans="2:14" s="103" customFormat="1" x14ac:dyDescent="0.45">
      <c r="B79" s="109"/>
      <c r="C79" s="109"/>
      <c r="D79" s="109"/>
      <c r="E79" s="109"/>
      <c r="F79" s="109"/>
      <c r="G79" s="109"/>
      <c r="M79" s="109"/>
    </row>
    <row r="80" spans="2:14" s="103" customFormat="1" x14ac:dyDescent="0.45">
      <c r="B80" s="109" t="s">
        <v>18</v>
      </c>
      <c r="C80" s="110">
        <f>C6*C8/12</f>
        <v>2583.3333333333335</v>
      </c>
      <c r="D80" s="110"/>
      <c r="E80" s="110">
        <f>IF(C9="Interest Only", C80,C81)</f>
        <v>3282.9104807317476</v>
      </c>
      <c r="F80" s="110"/>
      <c r="G80" s="110">
        <f>(C6*(C8+E8))/12</f>
        <v>2270.833333333333</v>
      </c>
      <c r="K80" s="111">
        <f>C6*(C8+E8)/12</f>
        <v>2270.833333333333</v>
      </c>
      <c r="M80" s="121">
        <f>IF(K10="Interest Only", K80,K81)</f>
        <v>3055.5255503017602</v>
      </c>
      <c r="N80" s="121"/>
    </row>
    <row r="81" spans="2:30" s="103" customFormat="1" x14ac:dyDescent="0.45">
      <c r="B81" s="109" t="s">
        <v>19</v>
      </c>
      <c r="C81" s="110">
        <f>-PMT(C8/12,H7,C6,0,0)</f>
        <v>3282.9104807317476</v>
      </c>
      <c r="D81" s="110"/>
      <c r="E81" s="110"/>
      <c r="F81" s="110"/>
      <c r="G81" s="110">
        <f>-PMT((C8+E8)/12,H7,C6,0,0)</f>
        <v>3055.5255503017602</v>
      </c>
      <c r="K81" s="110">
        <f>-PMT((C8+E8)/12,H7,C6,0,0)</f>
        <v>3055.5255503017602</v>
      </c>
      <c r="M81" s="109"/>
    </row>
    <row r="82" spans="2:30" s="103" customFormat="1" x14ac:dyDescent="0.45">
      <c r="B82" s="109"/>
      <c r="C82" s="109"/>
      <c r="D82" s="109"/>
      <c r="E82" s="109"/>
      <c r="F82" s="109"/>
      <c r="G82" s="109"/>
      <c r="I82" s="119" t="s">
        <v>61</v>
      </c>
      <c r="M82" s="109"/>
    </row>
    <row r="83" spans="2:30" s="103" customFormat="1" x14ac:dyDescent="0.45">
      <c r="B83" s="109"/>
      <c r="C83" s="109"/>
      <c r="D83" s="109"/>
      <c r="E83" s="109"/>
      <c r="F83" s="109"/>
      <c r="G83" s="109"/>
      <c r="I83" s="119"/>
      <c r="M83" s="109"/>
    </row>
    <row r="84" spans="2:30" s="103" customFormat="1" x14ac:dyDescent="0.45">
      <c r="B84" s="109"/>
      <c r="C84" s="109"/>
      <c r="D84" s="109"/>
      <c r="E84" s="109"/>
      <c r="F84" s="109"/>
      <c r="G84" s="109"/>
      <c r="I84" s="119"/>
      <c r="M84" s="109"/>
    </row>
    <row r="85" spans="2:30" s="103" customFormat="1" x14ac:dyDescent="0.45">
      <c r="B85" s="109"/>
      <c r="C85" s="112">
        <f>C6</f>
        <v>500000</v>
      </c>
      <c r="D85" s="109"/>
      <c r="E85" s="111">
        <f>E80</f>
        <v>3282.9104807317476</v>
      </c>
      <c r="F85" s="109"/>
      <c r="G85" s="112">
        <f>C85</f>
        <v>500000</v>
      </c>
      <c r="H85" s="109"/>
      <c r="I85" s="111">
        <f>E80+(C14*F14/12)</f>
        <v>4282.9104807317472</v>
      </c>
      <c r="J85" s="109"/>
      <c r="K85" s="112">
        <f>C6</f>
        <v>500000</v>
      </c>
      <c r="M85" s="113">
        <f>M80</f>
        <v>3055.5255503017602</v>
      </c>
      <c r="W85" s="114">
        <v>-0.03</v>
      </c>
      <c r="X85" s="114"/>
      <c r="Y85" s="114"/>
    </row>
    <row r="86" spans="2:30" s="103" customFormat="1" x14ac:dyDescent="0.45">
      <c r="B86" s="109"/>
      <c r="C86" s="109" t="s">
        <v>57</v>
      </c>
      <c r="D86" s="109"/>
      <c r="E86" s="109"/>
      <c r="F86" s="109"/>
      <c r="G86" s="109"/>
      <c r="H86" s="109"/>
      <c r="I86" s="109"/>
      <c r="J86" s="109"/>
      <c r="K86" s="109"/>
      <c r="M86" s="109"/>
      <c r="W86" s="114">
        <f>W85+0.25%</f>
        <v>-2.75E-2</v>
      </c>
      <c r="X86" s="114"/>
      <c r="Y86" s="114"/>
    </row>
    <row r="87" spans="2:30" s="103" customFormat="1" x14ac:dyDescent="0.45">
      <c r="B87" s="109">
        <v>0</v>
      </c>
      <c r="C87" s="111">
        <f>C85+(C85*C8/12)</f>
        <v>502583.33333333331</v>
      </c>
      <c r="D87" s="109"/>
      <c r="E87" s="111">
        <f>C87-E85</f>
        <v>499300.42285260156</v>
      </c>
      <c r="F87" s="109"/>
      <c r="G87" s="111">
        <f>C85+(C85*C8/12)</f>
        <v>502583.33333333331</v>
      </c>
      <c r="H87" s="109"/>
      <c r="I87" s="111">
        <f>G87-I85</f>
        <v>498300.42285260156</v>
      </c>
      <c r="J87" s="113"/>
      <c r="K87" s="111">
        <f>IF(E8=0,"",K85+(K85*(C8+E8)/12))</f>
        <v>502270.83333333331</v>
      </c>
      <c r="M87" s="113">
        <f>K87-M85</f>
        <v>499215.30778303155</v>
      </c>
      <c r="W87" s="114">
        <f t="shared" ref="W87:W109" si="2">W86+0.25%</f>
        <v>-2.5000000000000001E-2</v>
      </c>
      <c r="X87" s="114"/>
      <c r="Y87" s="114"/>
    </row>
    <row r="88" spans="2:30" s="44" customFormat="1" x14ac:dyDescent="0.45">
      <c r="B88" s="47"/>
      <c r="C88" s="115">
        <f t="shared" ref="C88:C151" si="3">IF((E87+(E87*$C$8/12))&lt;0,0,(E87+(E87*$C$8/12)))</f>
        <v>501880.14170400664</v>
      </c>
      <c r="D88" s="47"/>
      <c r="E88" s="115">
        <f t="shared" ref="E88:E151" si="4">C88-$E$85</f>
        <v>498597.2312232749</v>
      </c>
      <c r="F88" s="47"/>
      <c r="G88" s="115">
        <f>IF((I87+(I87*$C$8/12))&lt;0,0,(I87+(I87*$C$8/12)))</f>
        <v>500874.97503734002</v>
      </c>
      <c r="H88" s="47"/>
      <c r="I88" s="115">
        <f>G88-$I$85</f>
        <v>496592.06455660827</v>
      </c>
      <c r="J88" s="47"/>
      <c r="K88" s="115">
        <f>IF((M87+(M87*($C$8+$E$8)/12))&lt;0,0,(M87+(M87*($C$8+$E$8)/12)))</f>
        <v>501482.5773058795</v>
      </c>
      <c r="M88" s="115">
        <f>K88-$E$85</f>
        <v>498199.66682514775</v>
      </c>
      <c r="W88" s="116">
        <f t="shared" si="2"/>
        <v>-2.2500000000000003E-2</v>
      </c>
      <c r="X88" s="116"/>
      <c r="Y88" s="116"/>
    </row>
    <row r="89" spans="2:30" s="44" customFormat="1" x14ac:dyDescent="0.45">
      <c r="B89" s="47"/>
      <c r="C89" s="115">
        <f t="shared" si="3"/>
        <v>501173.31691792846</v>
      </c>
      <c r="D89" s="47"/>
      <c r="E89" s="115">
        <f t="shared" si="4"/>
        <v>497890.40643719671</v>
      </c>
      <c r="F89" s="47"/>
      <c r="G89" s="115">
        <f t="shared" ref="G89:G152" si="5">IF((I88+(I88*$C$8/12))&lt;0,0,(I88+(I88*$C$8/12)))</f>
        <v>499157.7902234841</v>
      </c>
      <c r="I89" s="115">
        <f t="shared" ref="I89:I152" si="6">G89-$I$85</f>
        <v>494874.87974275235</v>
      </c>
      <c r="K89" s="115">
        <f t="shared" ref="K89:K152" si="7">IF((M88+(M88*($C$8+$E$8)/12))&lt;0,0,(M88+(M88*($C$8+$E$8)/12)))</f>
        <v>500462.32364531199</v>
      </c>
      <c r="M89" s="115">
        <f t="shared" ref="M89:M152" si="8">K89-$E$85</f>
        <v>497179.41316458024</v>
      </c>
      <c r="W89" s="116">
        <f t="shared" si="2"/>
        <v>-2.0000000000000004E-2</v>
      </c>
      <c r="X89" s="116"/>
      <c r="Y89" s="116"/>
    </row>
    <row r="90" spans="2:30" s="44" customFormat="1" x14ac:dyDescent="0.45">
      <c r="B90" s="47"/>
      <c r="C90" s="115">
        <f t="shared" si="3"/>
        <v>500462.84020378889</v>
      </c>
      <c r="D90" s="47"/>
      <c r="E90" s="115">
        <f t="shared" si="4"/>
        <v>497179.92972305714</v>
      </c>
      <c r="F90" s="47"/>
      <c r="G90" s="115">
        <f t="shared" si="5"/>
        <v>497431.73328808992</v>
      </c>
      <c r="I90" s="115">
        <f t="shared" si="6"/>
        <v>493148.82280735817</v>
      </c>
      <c r="K90" s="115">
        <f>IF((M89+(M89*($C$8+$E$8)/12))&lt;0,0,(M89+(M89*($C$8+$E$8)/12)))</f>
        <v>499437.43633270269</v>
      </c>
      <c r="M90" s="115">
        <f t="shared" si="8"/>
        <v>496154.52585197095</v>
      </c>
      <c r="W90" s="116">
        <f t="shared" si="2"/>
        <v>-1.7500000000000005E-2</v>
      </c>
      <c r="X90" s="116"/>
      <c r="Y90" s="116"/>
    </row>
    <row r="91" spans="2:30" s="44" customFormat="1" x14ac:dyDescent="0.45">
      <c r="B91" s="47"/>
      <c r="C91" s="115">
        <f t="shared" si="3"/>
        <v>499748.69269329292</v>
      </c>
      <c r="D91" s="47"/>
      <c r="E91" s="115">
        <f t="shared" si="4"/>
        <v>496465.78221256117</v>
      </c>
      <c r="F91" s="47"/>
      <c r="G91" s="115">
        <f t="shared" si="5"/>
        <v>495696.75839186285</v>
      </c>
      <c r="I91" s="115">
        <f t="shared" si="6"/>
        <v>491413.8479111311</v>
      </c>
      <c r="K91" s="115">
        <f t="shared" si="7"/>
        <v>498407.89432354865</v>
      </c>
      <c r="M91" s="115">
        <f t="shared" si="8"/>
        <v>495124.9838428169</v>
      </c>
      <c r="W91" s="116">
        <f t="shared" si="2"/>
        <v>-1.5000000000000005E-2</v>
      </c>
      <c r="X91" s="116"/>
      <c r="Y91" s="116"/>
    </row>
    <row r="92" spans="2:30" s="44" customFormat="1" x14ac:dyDescent="0.45">
      <c r="B92" s="47"/>
      <c r="C92" s="115">
        <f t="shared" si="3"/>
        <v>499030.85542065941</v>
      </c>
      <c r="D92" s="47"/>
      <c r="E92" s="115">
        <f t="shared" si="4"/>
        <v>495747.94493992766</v>
      </c>
      <c r="F92" s="47"/>
      <c r="G92" s="115">
        <f t="shared" si="5"/>
        <v>493952.81945867196</v>
      </c>
      <c r="I92" s="115">
        <f t="shared" si="6"/>
        <v>489669.90897794021</v>
      </c>
      <c r="K92" s="115">
        <f t="shared" si="7"/>
        <v>497373.67647776968</v>
      </c>
      <c r="M92" s="115">
        <f t="shared" si="8"/>
        <v>494090.76599703793</v>
      </c>
      <c r="W92" s="116">
        <f t="shared" si="2"/>
        <v>-1.2500000000000004E-2</v>
      </c>
      <c r="X92" s="116"/>
      <c r="Y92" s="116"/>
    </row>
    <row r="93" spans="2:30" s="44" customFormat="1" ht="16.5" x14ac:dyDescent="0.45">
      <c r="B93" s="47"/>
      <c r="C93" s="115">
        <f t="shared" si="3"/>
        <v>498309.3093221173</v>
      </c>
      <c r="D93" s="47"/>
      <c r="E93" s="115">
        <f t="shared" si="4"/>
        <v>495026.39884138555</v>
      </c>
      <c r="F93" s="47"/>
      <c r="G93" s="115">
        <f t="shared" si="5"/>
        <v>492199.87017432624</v>
      </c>
      <c r="I93" s="115">
        <f t="shared" si="6"/>
        <v>487916.95969359449</v>
      </c>
      <c r="K93" s="115">
        <f t="shared" si="7"/>
        <v>496334.76155927446</v>
      </c>
      <c r="M93" s="115">
        <f t="shared" si="8"/>
        <v>493051.85107854271</v>
      </c>
      <c r="W93" s="116">
        <f t="shared" si="2"/>
        <v>-1.0000000000000004E-2</v>
      </c>
      <c r="X93" s="116"/>
      <c r="Y93" s="116"/>
      <c r="AD93" s="117" t="s">
        <v>59</v>
      </c>
    </row>
    <row r="94" spans="2:30" s="44" customFormat="1" x14ac:dyDescent="0.45">
      <c r="B94" s="47"/>
      <c r="C94" s="115">
        <f t="shared" si="3"/>
        <v>497584.03523539938</v>
      </c>
      <c r="D94" s="47"/>
      <c r="E94" s="115">
        <f t="shared" si="4"/>
        <v>494301.12475466763</v>
      </c>
      <c r="F94" s="47"/>
      <c r="G94" s="115">
        <f t="shared" si="5"/>
        <v>490437.86398534471</v>
      </c>
      <c r="I94" s="115">
        <f t="shared" si="6"/>
        <v>486154.95350461296</v>
      </c>
      <c r="K94" s="115">
        <f t="shared" si="7"/>
        <v>495291.1282355244</v>
      </c>
      <c r="M94" s="115">
        <f t="shared" si="8"/>
        <v>492008.21775479265</v>
      </c>
      <c r="W94" s="116">
        <f t="shared" si="2"/>
        <v>-7.5000000000000032E-3</v>
      </c>
      <c r="X94" s="116"/>
      <c r="Y94" s="116"/>
    </row>
    <row r="95" spans="2:30" s="44" customFormat="1" x14ac:dyDescent="0.45">
      <c r="B95" s="47"/>
      <c r="C95" s="115">
        <f t="shared" si="3"/>
        <v>496855.01389923343</v>
      </c>
      <c r="D95" s="47"/>
      <c r="E95" s="115">
        <f t="shared" si="4"/>
        <v>493572.10341850168</v>
      </c>
      <c r="F95" s="47"/>
      <c r="G95" s="115">
        <f t="shared" si="5"/>
        <v>488666.75409772014</v>
      </c>
      <c r="I95" s="115">
        <f t="shared" si="6"/>
        <v>484383.84361698839</v>
      </c>
      <c r="K95" s="115">
        <f t="shared" si="7"/>
        <v>494242.75507709564</v>
      </c>
      <c r="M95" s="115">
        <f t="shared" si="8"/>
        <v>490959.8445963639</v>
      </c>
      <c r="W95" s="116">
        <f t="shared" si="2"/>
        <v>-5.0000000000000027E-3</v>
      </c>
      <c r="X95" s="116"/>
      <c r="Y95" s="116"/>
    </row>
    <row r="96" spans="2:30" s="44" customFormat="1" x14ac:dyDescent="0.45">
      <c r="B96" s="47"/>
      <c r="C96" s="115">
        <f t="shared" si="3"/>
        <v>496122.22595283057</v>
      </c>
      <c r="D96" s="47"/>
      <c r="E96" s="115">
        <f t="shared" si="4"/>
        <v>492839.31547209882</v>
      </c>
      <c r="F96" s="47"/>
      <c r="G96" s="115">
        <f t="shared" si="5"/>
        <v>486886.49347567616</v>
      </c>
      <c r="I96" s="115">
        <f t="shared" si="6"/>
        <v>482603.58299494442</v>
      </c>
      <c r="K96" s="115">
        <f t="shared" si="7"/>
        <v>493189.62055723905</v>
      </c>
      <c r="M96" s="115">
        <f t="shared" si="8"/>
        <v>489906.7100765073</v>
      </c>
      <c r="W96" s="116">
        <f t="shared" si="2"/>
        <v>-2.5000000000000027E-3</v>
      </c>
      <c r="X96" s="116"/>
      <c r="Y96" s="116"/>
    </row>
    <row r="97" spans="2:25" s="44" customFormat="1" x14ac:dyDescent="0.45">
      <c r="B97" s="47"/>
      <c r="C97" s="115">
        <f t="shared" si="3"/>
        <v>495385.65193537134</v>
      </c>
      <c r="D97" s="47"/>
      <c r="E97" s="115">
        <f t="shared" si="4"/>
        <v>492102.74145463959</v>
      </c>
      <c r="F97" s="47"/>
      <c r="G97" s="115">
        <f t="shared" si="5"/>
        <v>485097.03484041832</v>
      </c>
      <c r="I97" s="115">
        <f t="shared" si="6"/>
        <v>480814.12435968657</v>
      </c>
      <c r="K97" s="115">
        <f t="shared" si="7"/>
        <v>492131.70305143809</v>
      </c>
      <c r="M97" s="115">
        <f t="shared" si="8"/>
        <v>488848.79257070634</v>
      </c>
      <c r="W97" s="116">
        <f t="shared" si="2"/>
        <v>0</v>
      </c>
      <c r="X97" s="116"/>
      <c r="Y97" s="116"/>
    </row>
    <row r="98" spans="2:25" s="44" customFormat="1" x14ac:dyDescent="0.45">
      <c r="B98" s="47"/>
      <c r="C98" s="115">
        <f t="shared" si="3"/>
        <v>494645.27228548855</v>
      </c>
      <c r="D98" s="47"/>
      <c r="E98" s="115">
        <f t="shared" si="4"/>
        <v>491362.3618047568</v>
      </c>
      <c r="F98" s="47"/>
      <c r="G98" s="115">
        <f t="shared" si="5"/>
        <v>483298.33066887828</v>
      </c>
      <c r="I98" s="115">
        <f t="shared" si="6"/>
        <v>479015.42018814653</v>
      </c>
      <c r="K98" s="115">
        <f t="shared" si="7"/>
        <v>491068.98083696497</v>
      </c>
      <c r="M98" s="115">
        <f t="shared" si="8"/>
        <v>487786.07035623322</v>
      </c>
      <c r="W98" s="116">
        <f t="shared" si="2"/>
        <v>2.5000000000000001E-3</v>
      </c>
      <c r="X98" s="116"/>
      <c r="Y98" s="116"/>
    </row>
    <row r="99" spans="2:25" s="44" customFormat="1" x14ac:dyDescent="0.45">
      <c r="B99" s="47">
        <v>1</v>
      </c>
      <c r="C99" s="115">
        <f t="shared" si="3"/>
        <v>493901.06734074804</v>
      </c>
      <c r="D99" s="47"/>
      <c r="E99" s="115">
        <f t="shared" si="4"/>
        <v>490618.15686001629</v>
      </c>
      <c r="F99" s="47"/>
      <c r="G99" s="115">
        <f t="shared" si="5"/>
        <v>481490.33319245197</v>
      </c>
      <c r="I99" s="115">
        <f t="shared" si="6"/>
        <v>477207.42271172022</v>
      </c>
      <c r="K99" s="115">
        <f t="shared" si="7"/>
        <v>490001.43209243444</v>
      </c>
      <c r="M99" s="115">
        <f t="shared" si="8"/>
        <v>486718.52161170269</v>
      </c>
      <c r="W99" s="116">
        <f t="shared" si="2"/>
        <v>5.0000000000000001E-3</v>
      </c>
      <c r="X99" s="116"/>
      <c r="Y99" s="116"/>
    </row>
    <row r="100" spans="2:25" s="44" customFormat="1" x14ac:dyDescent="0.45">
      <c r="B100" s="47"/>
      <c r="C100" s="115">
        <f t="shared" si="3"/>
        <v>493153.01733712637</v>
      </c>
      <c r="D100" s="47"/>
      <c r="E100" s="115">
        <f t="shared" si="4"/>
        <v>489870.10685639462</v>
      </c>
      <c r="F100" s="47"/>
      <c r="G100" s="115">
        <f t="shared" si="5"/>
        <v>479672.99439573078</v>
      </c>
      <c r="I100" s="115">
        <f t="shared" si="6"/>
        <v>475390.08391499904</v>
      </c>
      <c r="K100" s="115">
        <f t="shared" si="7"/>
        <v>488929.03489735583</v>
      </c>
      <c r="M100" s="115">
        <f t="shared" si="8"/>
        <v>485646.12441662408</v>
      </c>
      <c r="W100" s="116">
        <f t="shared" si="2"/>
        <v>7.4999999999999997E-3</v>
      </c>
      <c r="X100" s="116"/>
      <c r="Y100" s="116"/>
    </row>
    <row r="101" spans="2:25" s="44" customFormat="1" x14ac:dyDescent="0.45">
      <c r="B101" s="47"/>
      <c r="C101" s="115">
        <f t="shared" si="3"/>
        <v>492401.10240848601</v>
      </c>
      <c r="D101" s="47"/>
      <c r="E101" s="115">
        <f t="shared" si="4"/>
        <v>489118.19192775426</v>
      </c>
      <c r="F101" s="47"/>
      <c r="G101" s="115">
        <f t="shared" si="5"/>
        <v>477846.26601522655</v>
      </c>
      <c r="I101" s="115">
        <f t="shared" si="6"/>
        <v>473563.3555344948</v>
      </c>
      <c r="K101" s="115">
        <f t="shared" si="7"/>
        <v>487851.7672316829</v>
      </c>
      <c r="M101" s="115">
        <f t="shared" si="8"/>
        <v>484568.85675095115</v>
      </c>
      <c r="W101" s="116">
        <f t="shared" si="2"/>
        <v>0.01</v>
      </c>
      <c r="X101" s="116"/>
      <c r="Y101" s="116"/>
    </row>
    <row r="102" spans="2:25" s="44" customFormat="1" x14ac:dyDescent="0.45">
      <c r="B102" s="47"/>
      <c r="C102" s="115">
        <f t="shared" si="3"/>
        <v>491645.30258604768</v>
      </c>
      <c r="D102" s="47"/>
      <c r="E102" s="115">
        <f t="shared" si="4"/>
        <v>488362.39210531593</v>
      </c>
      <c r="F102" s="47"/>
      <c r="G102" s="115">
        <f t="shared" si="5"/>
        <v>476010.09953808971</v>
      </c>
      <c r="I102" s="115">
        <f t="shared" si="6"/>
        <v>471727.18905735796</v>
      </c>
      <c r="K102" s="115">
        <f t="shared" si="7"/>
        <v>486769.6069753617</v>
      </c>
      <c r="M102" s="115">
        <f t="shared" si="8"/>
        <v>483486.69649462996</v>
      </c>
      <c r="W102" s="116">
        <f t="shared" si="2"/>
        <v>1.2500000000000001E-2</v>
      </c>
      <c r="X102" s="116"/>
      <c r="Y102" s="116"/>
    </row>
    <row r="103" spans="2:25" s="44" customFormat="1" x14ac:dyDescent="0.45">
      <c r="B103" s="47"/>
      <c r="C103" s="115">
        <f t="shared" si="3"/>
        <v>490885.59779786004</v>
      </c>
      <c r="D103" s="47"/>
      <c r="E103" s="115">
        <f t="shared" si="4"/>
        <v>487602.68731712829</v>
      </c>
      <c r="F103" s="47"/>
      <c r="G103" s="115">
        <f t="shared" si="5"/>
        <v>474164.44620082097</v>
      </c>
      <c r="I103" s="115">
        <f t="shared" si="6"/>
        <v>469881.53572008922</v>
      </c>
      <c r="K103" s="115">
        <f t="shared" si="7"/>
        <v>485682.53190787637</v>
      </c>
      <c r="M103" s="115">
        <f t="shared" si="8"/>
        <v>482399.62142714462</v>
      </c>
      <c r="W103" s="116">
        <f t="shared" si="2"/>
        <v>1.5000000000000001E-2</v>
      </c>
      <c r="X103" s="116"/>
      <c r="Y103" s="116"/>
    </row>
    <row r="104" spans="2:25" s="44" customFormat="1" x14ac:dyDescent="0.45">
      <c r="B104" s="47"/>
      <c r="C104" s="115">
        <f t="shared" si="3"/>
        <v>490121.9678682668</v>
      </c>
      <c r="D104" s="47"/>
      <c r="E104" s="115">
        <f t="shared" si="4"/>
        <v>486839.05738753505</v>
      </c>
      <c r="F104" s="47"/>
      <c r="G104" s="115">
        <f t="shared" si="5"/>
        <v>472309.25698797632</v>
      </c>
      <c r="I104" s="115">
        <f t="shared" si="6"/>
        <v>468026.34650724457</v>
      </c>
      <c r="K104" s="115">
        <f t="shared" si="7"/>
        <v>484590.5197077929</v>
      </c>
      <c r="M104" s="115">
        <f t="shared" si="8"/>
        <v>481307.60922706116</v>
      </c>
      <c r="W104" s="116">
        <f t="shared" si="2"/>
        <v>1.7500000000000002E-2</v>
      </c>
      <c r="X104" s="116"/>
      <c r="Y104" s="116"/>
    </row>
    <row r="105" spans="2:25" s="44" customFormat="1" x14ac:dyDescent="0.45">
      <c r="B105" s="47"/>
      <c r="C105" s="115">
        <f t="shared" si="3"/>
        <v>489354.39251737064</v>
      </c>
      <c r="D105" s="47"/>
      <c r="E105" s="115">
        <f t="shared" si="4"/>
        <v>486071.48203663889</v>
      </c>
      <c r="F105" s="47"/>
      <c r="G105" s="115">
        <f t="shared" si="5"/>
        <v>470444.48263086536</v>
      </c>
      <c r="I105" s="115">
        <f t="shared" si="6"/>
        <v>466161.57215013361</v>
      </c>
      <c r="K105" s="115">
        <f t="shared" si="7"/>
        <v>483493.54795230075</v>
      </c>
      <c r="M105" s="115">
        <f t="shared" si="8"/>
        <v>480210.637471569</v>
      </c>
      <c r="W105" s="116">
        <f t="shared" si="2"/>
        <v>0.02</v>
      </c>
      <c r="X105" s="116"/>
      <c r="Y105" s="116"/>
    </row>
    <row r="106" spans="2:25" s="44" customFormat="1" x14ac:dyDescent="0.45">
      <c r="B106" s="47"/>
      <c r="C106" s="115">
        <f t="shared" si="3"/>
        <v>488582.85136049485</v>
      </c>
      <c r="D106" s="47"/>
      <c r="E106" s="115">
        <f t="shared" si="4"/>
        <v>485299.9408797631</v>
      </c>
      <c r="F106" s="47"/>
      <c r="G106" s="115">
        <f t="shared" si="5"/>
        <v>468570.07360624266</v>
      </c>
      <c r="I106" s="115">
        <f t="shared" si="6"/>
        <v>464287.16312551091</v>
      </c>
      <c r="K106" s="115">
        <f t="shared" si="7"/>
        <v>482391.59411675239</v>
      </c>
      <c r="M106" s="115">
        <f t="shared" si="8"/>
        <v>479108.68363602064</v>
      </c>
      <c r="W106" s="116">
        <f t="shared" si="2"/>
        <v>2.2499999999999999E-2</v>
      </c>
      <c r="X106" s="116"/>
      <c r="Y106" s="116"/>
    </row>
    <row r="107" spans="2:25" s="44" customFormat="1" x14ac:dyDescent="0.45">
      <c r="B107" s="47"/>
      <c r="C107" s="115">
        <f t="shared" si="3"/>
        <v>487807.32390764187</v>
      </c>
      <c r="D107" s="47"/>
      <c r="E107" s="115">
        <f t="shared" si="4"/>
        <v>484524.41342691012</v>
      </c>
      <c r="F107" s="47"/>
      <c r="G107" s="115">
        <f t="shared" si="5"/>
        <v>466685.98013499274</v>
      </c>
      <c r="I107" s="115">
        <f t="shared" si="6"/>
        <v>462403.06965426099</v>
      </c>
      <c r="K107" s="115">
        <f t="shared" si="7"/>
        <v>481284.63557420089</v>
      </c>
      <c r="M107" s="115">
        <f t="shared" si="8"/>
        <v>478001.72509346914</v>
      </c>
      <c r="W107" s="116">
        <f t="shared" si="2"/>
        <v>2.4999999999999998E-2</v>
      </c>
      <c r="X107" s="116"/>
      <c r="Y107" s="116"/>
    </row>
    <row r="108" spans="2:25" s="44" customFormat="1" x14ac:dyDescent="0.45">
      <c r="B108" s="47"/>
      <c r="C108" s="115">
        <f t="shared" si="3"/>
        <v>487027.78956294915</v>
      </c>
      <c r="D108" s="47"/>
      <c r="E108" s="115">
        <f t="shared" si="4"/>
        <v>483744.87908221741</v>
      </c>
      <c r="F108" s="47"/>
      <c r="G108" s="115">
        <f t="shared" si="5"/>
        <v>464792.15218080801</v>
      </c>
      <c r="I108" s="115">
        <f t="shared" si="6"/>
        <v>460509.24170007627</v>
      </c>
      <c r="K108" s="115">
        <f t="shared" si="7"/>
        <v>480172.6495949353</v>
      </c>
      <c r="M108" s="115">
        <f t="shared" si="8"/>
        <v>476889.73911420355</v>
      </c>
      <c r="W108" s="116">
        <f t="shared" si="2"/>
        <v>2.7499999999999997E-2</v>
      </c>
      <c r="X108" s="116"/>
      <c r="Y108" s="116"/>
    </row>
    <row r="109" spans="2:25" s="44" customFormat="1" x14ac:dyDescent="0.45">
      <c r="B109" s="47"/>
      <c r="C109" s="115">
        <f t="shared" si="3"/>
        <v>486244.22762414219</v>
      </c>
      <c r="D109" s="47"/>
      <c r="E109" s="115">
        <f t="shared" si="4"/>
        <v>482961.31714341044</v>
      </c>
      <c r="F109" s="47"/>
      <c r="G109" s="115">
        <f t="shared" si="5"/>
        <v>462888.53944885998</v>
      </c>
      <c r="I109" s="115">
        <f t="shared" si="6"/>
        <v>458605.62896812824</v>
      </c>
      <c r="K109" s="115">
        <f t="shared" si="7"/>
        <v>479055.61334601388</v>
      </c>
      <c r="M109" s="115">
        <f t="shared" si="8"/>
        <v>475772.70286528213</v>
      </c>
      <c r="W109" s="116">
        <f t="shared" si="2"/>
        <v>2.9999999999999995E-2</v>
      </c>
      <c r="X109" s="116"/>
      <c r="Y109" s="116"/>
    </row>
    <row r="110" spans="2:25" s="44" customFormat="1" x14ac:dyDescent="0.45">
      <c r="B110" s="47"/>
      <c r="C110" s="115">
        <f t="shared" si="3"/>
        <v>485456.61728198471</v>
      </c>
      <c r="D110" s="47"/>
      <c r="E110" s="115">
        <f t="shared" si="4"/>
        <v>482173.70680125296</v>
      </c>
      <c r="F110" s="47"/>
      <c r="G110" s="115">
        <f t="shared" si="5"/>
        <v>460975.09138446359</v>
      </c>
      <c r="I110" s="115">
        <f t="shared" si="6"/>
        <v>456692.18090373185</v>
      </c>
      <c r="K110" s="115">
        <f t="shared" si="7"/>
        <v>477933.50389079528</v>
      </c>
      <c r="M110" s="115">
        <f t="shared" si="8"/>
        <v>474650.59341006353</v>
      </c>
      <c r="W110" s="116"/>
      <c r="X110" s="116"/>
      <c r="Y110" s="116"/>
    </row>
    <row r="111" spans="2:25" s="44" customFormat="1" x14ac:dyDescent="0.45">
      <c r="B111" s="47">
        <v>2</v>
      </c>
      <c r="C111" s="115">
        <f t="shared" si="3"/>
        <v>484664.93761972612</v>
      </c>
      <c r="D111" s="47"/>
      <c r="E111" s="115">
        <f t="shared" si="4"/>
        <v>481382.02713899437</v>
      </c>
      <c r="F111" s="47"/>
      <c r="G111" s="115">
        <f t="shared" si="5"/>
        <v>459051.75717173447</v>
      </c>
      <c r="I111" s="115">
        <f t="shared" si="6"/>
        <v>454768.84669100272</v>
      </c>
      <c r="K111" s="115">
        <f t="shared" si="7"/>
        <v>476806.29818846757</v>
      </c>
      <c r="M111" s="115">
        <f t="shared" si="8"/>
        <v>473523.38770773582</v>
      </c>
    </row>
    <row r="112" spans="2:25" s="44" customFormat="1" x14ac:dyDescent="0.45">
      <c r="B112" s="47"/>
      <c r="C112" s="115">
        <f t="shared" si="3"/>
        <v>483869.16761254583</v>
      </c>
      <c r="D112" s="47"/>
      <c r="E112" s="115">
        <f t="shared" si="4"/>
        <v>480586.25713181408</v>
      </c>
      <c r="F112" s="47"/>
      <c r="G112" s="115">
        <f t="shared" si="5"/>
        <v>457118.48573223955</v>
      </c>
      <c r="I112" s="115">
        <f t="shared" si="6"/>
        <v>452835.57525150781</v>
      </c>
      <c r="K112" s="115">
        <f t="shared" si="7"/>
        <v>475673.9730935751</v>
      </c>
      <c r="M112" s="115">
        <f t="shared" si="8"/>
        <v>472391.06261284335</v>
      </c>
    </row>
    <row r="113" spans="2:13" s="44" customFormat="1" x14ac:dyDescent="0.45">
      <c r="B113" s="47"/>
      <c r="C113" s="115">
        <f t="shared" si="3"/>
        <v>483069.28612699511</v>
      </c>
      <c r="D113" s="47"/>
      <c r="E113" s="115">
        <f t="shared" si="4"/>
        <v>479786.37564626336</v>
      </c>
      <c r="F113" s="47"/>
      <c r="G113" s="115">
        <f t="shared" si="5"/>
        <v>455175.22572364059</v>
      </c>
      <c r="I113" s="115">
        <f t="shared" si="6"/>
        <v>450892.31524290884</v>
      </c>
      <c r="K113" s="115">
        <f t="shared" si="7"/>
        <v>474536.50535554334</v>
      </c>
      <c r="M113" s="115">
        <f t="shared" si="8"/>
        <v>471253.59487481159</v>
      </c>
    </row>
    <row r="114" spans="2:13" s="44" customFormat="1" x14ac:dyDescent="0.45">
      <c r="B114" s="47"/>
      <c r="C114" s="115">
        <f t="shared" si="3"/>
        <v>482265.27192043571</v>
      </c>
      <c r="D114" s="47"/>
      <c r="E114" s="115">
        <f t="shared" si="4"/>
        <v>478982.36143970396</v>
      </c>
      <c r="F114" s="47"/>
      <c r="G114" s="115">
        <f t="shared" si="5"/>
        <v>453221.92553833051</v>
      </c>
      <c r="I114" s="115">
        <f t="shared" si="6"/>
        <v>448939.01505759876</v>
      </c>
      <c r="K114" s="115">
        <f t="shared" si="7"/>
        <v>473393.87161820137</v>
      </c>
      <c r="M114" s="115">
        <f t="shared" si="8"/>
        <v>470110.96113746963</v>
      </c>
    </row>
    <row r="115" spans="2:13" s="44" customFormat="1" x14ac:dyDescent="0.45">
      <c r="B115" s="47"/>
      <c r="C115" s="115">
        <f t="shared" si="3"/>
        <v>481457.10364047578</v>
      </c>
      <c r="D115" s="47"/>
      <c r="E115" s="115">
        <f t="shared" si="4"/>
        <v>478174.19315974403</v>
      </c>
      <c r="F115" s="47"/>
      <c r="G115" s="115">
        <f t="shared" si="5"/>
        <v>451258.53330206301</v>
      </c>
      <c r="I115" s="115">
        <f t="shared" si="6"/>
        <v>446975.62282133126</v>
      </c>
      <c r="K115" s="115">
        <f t="shared" si="7"/>
        <v>472246.04841930227</v>
      </c>
      <c r="M115" s="115">
        <f t="shared" si="8"/>
        <v>468963.13793857052</v>
      </c>
    </row>
    <row r="116" spans="2:13" s="44" customFormat="1" x14ac:dyDescent="0.45">
      <c r="B116" s="47"/>
      <c r="C116" s="115">
        <f t="shared" si="3"/>
        <v>480644.75982440269</v>
      </c>
      <c r="D116" s="47"/>
      <c r="E116" s="115">
        <f t="shared" si="4"/>
        <v>477361.84934367094</v>
      </c>
      <c r="F116" s="47"/>
      <c r="G116" s="115">
        <f t="shared" si="5"/>
        <v>449284.99687257479</v>
      </c>
      <c r="I116" s="115">
        <f t="shared" si="6"/>
        <v>445002.08639184304</v>
      </c>
      <c r="K116" s="115">
        <f t="shared" si="7"/>
        <v>471093.01219004154</v>
      </c>
      <c r="M116" s="115">
        <f t="shared" si="8"/>
        <v>467810.10170930979</v>
      </c>
    </row>
    <row r="117" spans="2:13" s="44" customFormat="1" x14ac:dyDescent="0.45">
      <c r="B117" s="47"/>
      <c r="C117" s="115">
        <f t="shared" si="3"/>
        <v>479828.21889861324</v>
      </c>
      <c r="D117" s="47"/>
      <c r="E117" s="115">
        <f t="shared" si="4"/>
        <v>476545.30841788149</v>
      </c>
      <c r="F117" s="47"/>
      <c r="G117" s="115">
        <f t="shared" si="5"/>
        <v>447301.26383820089</v>
      </c>
      <c r="I117" s="115">
        <f t="shared" si="6"/>
        <v>443018.35335746914</v>
      </c>
      <c r="K117" s="115">
        <f t="shared" si="7"/>
        <v>469934.73925457289</v>
      </c>
      <c r="M117" s="115">
        <f t="shared" si="8"/>
        <v>466651.82877384115</v>
      </c>
    </row>
    <row r="118" spans="2:13" s="44" customFormat="1" x14ac:dyDescent="0.45">
      <c r="B118" s="47"/>
      <c r="C118" s="115">
        <f t="shared" si="3"/>
        <v>479007.45917804056</v>
      </c>
      <c r="D118" s="47"/>
      <c r="E118" s="115">
        <f t="shared" si="4"/>
        <v>475724.54869730881</v>
      </c>
      <c r="F118" s="47"/>
      <c r="G118" s="115">
        <f t="shared" si="5"/>
        <v>445307.2815164827</v>
      </c>
      <c r="I118" s="115">
        <f t="shared" si="6"/>
        <v>441024.37103575096</v>
      </c>
      <c r="K118" s="115">
        <f t="shared" si="7"/>
        <v>468771.20582952234</v>
      </c>
      <c r="M118" s="115">
        <f t="shared" si="8"/>
        <v>465488.29534879059</v>
      </c>
    </row>
    <row r="119" spans="2:13" s="44" customFormat="1" x14ac:dyDescent="0.45">
      <c r="B119" s="47"/>
      <c r="C119" s="115">
        <f t="shared" si="3"/>
        <v>478182.45886557823</v>
      </c>
      <c r="D119" s="47"/>
      <c r="E119" s="115">
        <f t="shared" si="4"/>
        <v>474899.54838484648</v>
      </c>
      <c r="F119" s="47"/>
      <c r="G119" s="115">
        <f t="shared" si="5"/>
        <v>443302.996952769</v>
      </c>
      <c r="I119" s="115">
        <f t="shared" si="6"/>
        <v>439020.08647203725</v>
      </c>
      <c r="K119" s="115">
        <f t="shared" si="7"/>
        <v>467602.38802349969</v>
      </c>
      <c r="M119" s="115">
        <f t="shared" si="8"/>
        <v>464319.47754276794</v>
      </c>
    </row>
    <row r="120" spans="2:13" s="44" customFormat="1" x14ac:dyDescent="0.45">
      <c r="B120" s="47"/>
      <c r="C120" s="115">
        <f t="shared" si="3"/>
        <v>477353.19605150149</v>
      </c>
      <c r="D120" s="47"/>
      <c r="E120" s="115">
        <f t="shared" si="4"/>
        <v>474070.28557076975</v>
      </c>
      <c r="F120" s="47"/>
      <c r="G120" s="115">
        <f t="shared" si="5"/>
        <v>441288.35691880947</v>
      </c>
      <c r="I120" s="115">
        <f t="shared" si="6"/>
        <v>437005.44643807772</v>
      </c>
      <c r="K120" s="115">
        <f t="shared" si="7"/>
        <v>466428.261836608</v>
      </c>
      <c r="M120" s="115">
        <f t="shared" si="8"/>
        <v>463145.35135587625</v>
      </c>
    </row>
    <row r="121" spans="2:13" s="44" customFormat="1" x14ac:dyDescent="0.45">
      <c r="B121" s="47"/>
      <c r="C121" s="115">
        <f t="shared" si="3"/>
        <v>476519.64871288539</v>
      </c>
      <c r="D121" s="47"/>
      <c r="E121" s="115">
        <f t="shared" si="4"/>
        <v>473236.73823215364</v>
      </c>
      <c r="F121" s="47"/>
      <c r="G121" s="115">
        <f t="shared" si="5"/>
        <v>439263.30791134114</v>
      </c>
      <c r="I121" s="115">
        <f t="shared" si="6"/>
        <v>434980.39743060939</v>
      </c>
      <c r="K121" s="115">
        <f t="shared" si="7"/>
        <v>465248.80315995088</v>
      </c>
      <c r="M121" s="115">
        <f t="shared" si="8"/>
        <v>461965.89267921913</v>
      </c>
    </row>
    <row r="122" spans="2:13" s="44" customFormat="1" x14ac:dyDescent="0.45">
      <c r="B122" s="47"/>
      <c r="C122" s="115">
        <f t="shared" si="3"/>
        <v>475681.79471301974</v>
      </c>
      <c r="D122" s="47"/>
      <c r="E122" s="115">
        <f t="shared" si="4"/>
        <v>472398.88423228799</v>
      </c>
      <c r="F122" s="47"/>
      <c r="G122" s="115">
        <f t="shared" si="5"/>
        <v>437227.79615066753</v>
      </c>
      <c r="I122" s="115">
        <f t="shared" si="6"/>
        <v>432944.88566993579</v>
      </c>
      <c r="K122" s="115">
        <f t="shared" si="7"/>
        <v>464063.98777513724</v>
      </c>
      <c r="M122" s="115">
        <f t="shared" si="8"/>
        <v>460781.07729440549</v>
      </c>
    </row>
    <row r="123" spans="2:13" s="44" customFormat="1" x14ac:dyDescent="0.45">
      <c r="B123" s="47">
        <v>3</v>
      </c>
      <c r="C123" s="115">
        <f t="shared" si="3"/>
        <v>474839.6118008215</v>
      </c>
      <c r="D123" s="47"/>
      <c r="E123" s="115">
        <f t="shared" si="4"/>
        <v>471556.70132008975</v>
      </c>
      <c r="F123" s="47"/>
      <c r="G123" s="115">
        <f t="shared" si="5"/>
        <v>435181.76757923048</v>
      </c>
      <c r="I123" s="115">
        <f t="shared" si="6"/>
        <v>430898.85709849873</v>
      </c>
      <c r="K123" s="115">
        <f t="shared" si="7"/>
        <v>462873.79135378427</v>
      </c>
      <c r="M123" s="115">
        <f t="shared" si="8"/>
        <v>459590.88087305252</v>
      </c>
    </row>
    <row r="124" spans="2:13" s="44" customFormat="1" x14ac:dyDescent="0.45">
      <c r="B124" s="47"/>
      <c r="C124" s="115">
        <f t="shared" si="3"/>
        <v>473993.07761024352</v>
      </c>
      <c r="D124" s="47"/>
      <c r="E124" s="115">
        <f t="shared" si="4"/>
        <v>470710.16712951177</v>
      </c>
      <c r="F124" s="47"/>
      <c r="G124" s="115">
        <f t="shared" si="5"/>
        <v>433125.16786017432</v>
      </c>
      <c r="I124" s="115">
        <f t="shared" si="6"/>
        <v>428842.25737944257</v>
      </c>
      <c r="K124" s="115">
        <f t="shared" si="7"/>
        <v>461678.18945701764</v>
      </c>
      <c r="M124" s="115">
        <f t="shared" si="8"/>
        <v>458395.27897628589</v>
      </c>
    </row>
    <row r="125" spans="2:13" s="44" customFormat="1" x14ac:dyDescent="0.45">
      <c r="B125" s="47"/>
      <c r="C125" s="115">
        <f t="shared" si="3"/>
        <v>473142.16965968092</v>
      </c>
      <c r="D125" s="47"/>
      <c r="E125" s="115">
        <f t="shared" si="4"/>
        <v>469859.25917894917</v>
      </c>
      <c r="F125" s="47"/>
      <c r="G125" s="115">
        <f t="shared" si="5"/>
        <v>431057.94237590302</v>
      </c>
      <c r="I125" s="115">
        <f t="shared" si="6"/>
        <v>426775.03189517127</v>
      </c>
      <c r="K125" s="115">
        <f t="shared" si="7"/>
        <v>460477.15753496985</v>
      </c>
      <c r="M125" s="115">
        <f t="shared" si="8"/>
        <v>457194.24705423811</v>
      </c>
    </row>
    <row r="126" spans="2:13" s="44" customFormat="1" x14ac:dyDescent="0.45">
      <c r="B126" s="47"/>
      <c r="C126" s="115">
        <f t="shared" si="3"/>
        <v>472286.86535137374</v>
      </c>
      <c r="D126" s="47"/>
      <c r="E126" s="115">
        <f t="shared" si="4"/>
        <v>469003.95487064199</v>
      </c>
      <c r="F126" s="47"/>
      <c r="G126" s="115">
        <f t="shared" si="5"/>
        <v>428980.03622662963</v>
      </c>
      <c r="I126" s="115">
        <f t="shared" si="6"/>
        <v>424697.12574589788</v>
      </c>
      <c r="K126" s="115">
        <f t="shared" si="7"/>
        <v>459270.67092627613</v>
      </c>
      <c r="M126" s="115">
        <f t="shared" si="8"/>
        <v>455987.76044554438</v>
      </c>
    </row>
    <row r="127" spans="2:13" s="44" customFormat="1" x14ac:dyDescent="0.45">
      <c r="B127" s="47"/>
      <c r="C127" s="115">
        <f t="shared" si="3"/>
        <v>471427.14197080699</v>
      </c>
      <c r="D127" s="47"/>
      <c r="E127" s="115">
        <f t="shared" si="4"/>
        <v>468144.23149007524</v>
      </c>
      <c r="F127" s="47"/>
      <c r="G127" s="115">
        <f t="shared" si="5"/>
        <v>426891.39422891836</v>
      </c>
      <c r="I127" s="115">
        <f t="shared" si="6"/>
        <v>422608.48374818661</v>
      </c>
      <c r="K127" s="115">
        <f t="shared" si="7"/>
        <v>458058.70485756791</v>
      </c>
      <c r="M127" s="115">
        <f t="shared" si="8"/>
        <v>454775.79437683616</v>
      </c>
    </row>
    <row r="128" spans="2:13" s="44" customFormat="1" x14ac:dyDescent="0.45">
      <c r="B128" s="47"/>
      <c r="C128" s="115">
        <f t="shared" si="3"/>
        <v>470562.97668610729</v>
      </c>
      <c r="D128" s="47"/>
      <c r="E128" s="115">
        <f t="shared" si="4"/>
        <v>467280.06620537554</v>
      </c>
      <c r="F128" s="47"/>
      <c r="G128" s="115">
        <f t="shared" si="5"/>
        <v>424791.96091421891</v>
      </c>
      <c r="I128" s="115">
        <f t="shared" si="6"/>
        <v>420509.05043348717</v>
      </c>
      <c r="K128" s="115">
        <f t="shared" si="7"/>
        <v>456841.23444296431</v>
      </c>
      <c r="M128" s="115">
        <f t="shared" si="8"/>
        <v>453558.32396223256</v>
      </c>
    </row>
    <row r="129" spans="2:13" s="44" customFormat="1" x14ac:dyDescent="0.45">
      <c r="B129" s="47"/>
      <c r="C129" s="115">
        <f t="shared" si="3"/>
        <v>469694.34654743667</v>
      </c>
      <c r="D129" s="47"/>
      <c r="E129" s="115">
        <f t="shared" si="4"/>
        <v>466411.43606670492</v>
      </c>
      <c r="F129" s="47"/>
      <c r="G129" s="115">
        <f t="shared" si="5"/>
        <v>422681.68052739353</v>
      </c>
      <c r="I129" s="115">
        <f t="shared" si="6"/>
        <v>418398.77004666178</v>
      </c>
      <c r="K129" s="115">
        <f t="shared" si="7"/>
        <v>455618.23468356102</v>
      </c>
      <c r="M129" s="115">
        <f t="shared" si="8"/>
        <v>452335.32420282927</v>
      </c>
    </row>
    <row r="130" spans="2:13" s="44" customFormat="1" x14ac:dyDescent="0.45">
      <c r="B130" s="47"/>
      <c r="C130" s="115">
        <f t="shared" si="3"/>
        <v>468821.22848638287</v>
      </c>
      <c r="D130" s="47"/>
      <c r="E130" s="115">
        <f t="shared" si="4"/>
        <v>465538.31800565112</v>
      </c>
      <c r="F130" s="47"/>
      <c r="G130" s="115">
        <f t="shared" si="5"/>
        <v>420560.4970252362</v>
      </c>
      <c r="I130" s="115">
        <f t="shared" si="6"/>
        <v>416277.58654450445</v>
      </c>
      <c r="K130" s="115">
        <f t="shared" si="7"/>
        <v>454389.68046691711</v>
      </c>
      <c r="M130" s="115">
        <f t="shared" si="8"/>
        <v>451106.76998618536</v>
      </c>
    </row>
    <row r="131" spans="2:13" s="44" customFormat="1" x14ac:dyDescent="0.45">
      <c r="B131" s="47"/>
      <c r="C131" s="115">
        <f t="shared" si="3"/>
        <v>467943.59931534698</v>
      </c>
      <c r="D131" s="47"/>
      <c r="E131" s="115">
        <f t="shared" si="4"/>
        <v>464660.68883461523</v>
      </c>
      <c r="F131" s="47"/>
      <c r="G131" s="115">
        <f t="shared" si="5"/>
        <v>418428.35407498438</v>
      </c>
      <c r="I131" s="115">
        <f t="shared" si="6"/>
        <v>414145.44359425263</v>
      </c>
      <c r="K131" s="115">
        <f t="shared" si="7"/>
        <v>453155.54656653927</v>
      </c>
      <c r="M131" s="115">
        <f t="shared" si="8"/>
        <v>449872.63608580752</v>
      </c>
    </row>
    <row r="132" spans="2:13" s="44" customFormat="1" x14ac:dyDescent="0.45">
      <c r="B132" s="47"/>
      <c r="C132" s="115">
        <f t="shared" si="3"/>
        <v>467061.43572692742</v>
      </c>
      <c r="D132" s="47"/>
      <c r="E132" s="115">
        <f t="shared" si="4"/>
        <v>463778.52524619567</v>
      </c>
      <c r="F132" s="47"/>
      <c r="G132" s="115">
        <f t="shared" si="5"/>
        <v>416285.19505282294</v>
      </c>
      <c r="I132" s="115">
        <f t="shared" si="6"/>
        <v>412002.28457209119</v>
      </c>
      <c r="K132" s="115">
        <f t="shared" si="7"/>
        <v>451915.80764136388</v>
      </c>
      <c r="M132" s="115">
        <f t="shared" si="8"/>
        <v>448632.89716063213</v>
      </c>
    </row>
    <row r="133" spans="2:13" s="44" customFormat="1" x14ac:dyDescent="0.45">
      <c r="B133" s="47"/>
      <c r="C133" s="115">
        <f t="shared" si="3"/>
        <v>466174.71429330099</v>
      </c>
      <c r="D133" s="47"/>
      <c r="E133" s="115">
        <f t="shared" si="4"/>
        <v>462891.80381256924</v>
      </c>
      <c r="F133" s="47"/>
      <c r="G133" s="115">
        <f t="shared" si="5"/>
        <v>414130.96304238035</v>
      </c>
      <c r="I133" s="115">
        <f t="shared" si="6"/>
        <v>409848.0525616486</v>
      </c>
      <c r="K133" s="115">
        <f t="shared" si="7"/>
        <v>450670.43823523668</v>
      </c>
      <c r="M133" s="115">
        <f t="shared" si="8"/>
        <v>447387.52775450493</v>
      </c>
    </row>
    <row r="134" spans="2:13" s="44" customFormat="1" x14ac:dyDescent="0.45">
      <c r="B134" s="47"/>
      <c r="C134" s="115">
        <f t="shared" si="3"/>
        <v>465283.41146560083</v>
      </c>
      <c r="D134" s="47"/>
      <c r="E134" s="115">
        <f t="shared" si="4"/>
        <v>462000.50098486908</v>
      </c>
      <c r="F134" s="47"/>
      <c r="G134" s="115">
        <f t="shared" si="5"/>
        <v>411965.60083321709</v>
      </c>
      <c r="I134" s="115">
        <f t="shared" si="6"/>
        <v>407682.69035248534</v>
      </c>
      <c r="K134" s="115">
        <f t="shared" si="7"/>
        <v>449419.41277638997</v>
      </c>
      <c r="M134" s="115">
        <f t="shared" si="8"/>
        <v>446136.50229565823</v>
      </c>
    </row>
    <row r="135" spans="2:13" s="44" customFormat="1" x14ac:dyDescent="0.45">
      <c r="B135" s="47">
        <v>4</v>
      </c>
      <c r="C135" s="115">
        <f t="shared" si="3"/>
        <v>464387.50357329089</v>
      </c>
      <c r="D135" s="47"/>
      <c r="E135" s="115">
        <f t="shared" si="4"/>
        <v>461104.59309255914</v>
      </c>
      <c r="F135" s="47"/>
      <c r="G135" s="115">
        <f t="shared" si="5"/>
        <v>409789.05091930652</v>
      </c>
      <c r="I135" s="115">
        <f t="shared" si="6"/>
        <v>405506.14043857477</v>
      </c>
      <c r="K135" s="115">
        <f t="shared" si="7"/>
        <v>448162.70557691768</v>
      </c>
      <c r="M135" s="115">
        <f t="shared" si="8"/>
        <v>444879.79509618593</v>
      </c>
    </row>
    <row r="136" spans="2:13" s="44" customFormat="1" x14ac:dyDescent="0.45">
      <c r="B136" s="47"/>
      <c r="C136" s="115">
        <f t="shared" si="3"/>
        <v>463486.96682353737</v>
      </c>
      <c r="D136" s="47"/>
      <c r="E136" s="115">
        <f t="shared" si="4"/>
        <v>460204.05634280562</v>
      </c>
      <c r="F136" s="47"/>
      <c r="G136" s="115">
        <f t="shared" si="5"/>
        <v>407601.2554975074</v>
      </c>
      <c r="I136" s="115">
        <f t="shared" si="6"/>
        <v>403318.34501677565</v>
      </c>
      <c r="K136" s="115">
        <f t="shared" si="7"/>
        <v>446900.29083224776</v>
      </c>
      <c r="M136" s="115">
        <f t="shared" si="8"/>
        <v>443617.38035151601</v>
      </c>
    </row>
    <row r="137" spans="2:13" s="44" customFormat="1" x14ac:dyDescent="0.45">
      <c r="B137" s="47"/>
      <c r="C137" s="115">
        <f t="shared" si="3"/>
        <v>462581.7773005768</v>
      </c>
      <c r="D137" s="47"/>
      <c r="E137" s="115">
        <f t="shared" si="4"/>
        <v>459298.86681984505</v>
      </c>
      <c r="F137" s="47"/>
      <c r="G137" s="115">
        <f t="shared" si="5"/>
        <v>405402.156466029</v>
      </c>
      <c r="I137" s="115">
        <f t="shared" si="6"/>
        <v>401119.24598529725</v>
      </c>
      <c r="K137" s="115">
        <f t="shared" si="7"/>
        <v>445632.14262061246</v>
      </c>
      <c r="M137" s="115">
        <f t="shared" si="8"/>
        <v>442349.23213988071</v>
      </c>
    </row>
    <row r="138" spans="2:13" s="44" customFormat="1" x14ac:dyDescent="0.45">
      <c r="B138" s="47"/>
      <c r="C138" s="115">
        <f t="shared" si="3"/>
        <v>461671.9109650809</v>
      </c>
      <c r="D138" s="47"/>
      <c r="E138" s="115">
        <f t="shared" si="4"/>
        <v>458389.00048434915</v>
      </c>
      <c r="F138" s="47"/>
      <c r="G138" s="115">
        <f t="shared" si="5"/>
        <v>403191.69542288798</v>
      </c>
      <c r="I138" s="115">
        <f t="shared" si="6"/>
        <v>398908.78494215623</v>
      </c>
      <c r="K138" s="115">
        <f t="shared" si="7"/>
        <v>444358.23490251601</v>
      </c>
      <c r="M138" s="115">
        <f t="shared" si="8"/>
        <v>441075.32442178426</v>
      </c>
    </row>
    <row r="139" spans="2:13" s="44" customFormat="1" x14ac:dyDescent="0.45">
      <c r="B139" s="47"/>
      <c r="C139" s="115">
        <f t="shared" si="3"/>
        <v>460757.3436535183</v>
      </c>
      <c r="D139" s="47"/>
      <c r="E139" s="115">
        <f t="shared" si="4"/>
        <v>457474.43317278655</v>
      </c>
      <c r="F139" s="47"/>
      <c r="G139" s="115">
        <f t="shared" si="5"/>
        <v>400969.81366435735</v>
      </c>
      <c r="I139" s="115">
        <f t="shared" si="6"/>
        <v>396686.9031836256</v>
      </c>
      <c r="K139" s="115">
        <f t="shared" si="7"/>
        <v>443078.54152019985</v>
      </c>
      <c r="M139" s="115">
        <f t="shared" si="8"/>
        <v>439795.63103946811</v>
      </c>
    </row>
    <row r="140" spans="2:13" s="44" customFormat="1" x14ac:dyDescent="0.45">
      <c r="B140" s="47"/>
      <c r="C140" s="115">
        <f t="shared" si="3"/>
        <v>459838.05107751262</v>
      </c>
      <c r="D140" s="47"/>
      <c r="E140" s="115">
        <f t="shared" si="4"/>
        <v>456555.14059678087</v>
      </c>
      <c r="F140" s="47"/>
      <c r="G140" s="115">
        <f t="shared" si="5"/>
        <v>398736.45218340767</v>
      </c>
      <c r="I140" s="115">
        <f t="shared" si="6"/>
        <v>394453.54170267592</v>
      </c>
      <c r="K140" s="115">
        <f t="shared" si="7"/>
        <v>441793.03619710571</v>
      </c>
      <c r="M140" s="115">
        <f t="shared" si="8"/>
        <v>438510.12571637396</v>
      </c>
    </row>
    <row r="141" spans="2:13" s="44" customFormat="1" x14ac:dyDescent="0.45">
      <c r="B141" s="47"/>
      <c r="C141" s="115">
        <f t="shared" si="3"/>
        <v>458914.00882319757</v>
      </c>
      <c r="D141" s="47"/>
      <c r="E141" s="115">
        <f t="shared" si="4"/>
        <v>455631.09834246582</v>
      </c>
      <c r="F141" s="47"/>
      <c r="G141" s="115">
        <f t="shared" si="5"/>
        <v>396491.55166813976</v>
      </c>
      <c r="I141" s="115">
        <f t="shared" si="6"/>
        <v>392208.64118740801</v>
      </c>
      <c r="K141" s="115">
        <f t="shared" si="7"/>
        <v>440501.69253733585</v>
      </c>
      <c r="M141" s="115">
        <f t="shared" si="8"/>
        <v>437218.7820566041</v>
      </c>
    </row>
    <row r="142" spans="2:13" s="44" customFormat="1" x14ac:dyDescent="0.45">
      <c r="B142" s="47"/>
      <c r="C142" s="115">
        <f t="shared" si="3"/>
        <v>457985.19235056854</v>
      </c>
      <c r="D142" s="47"/>
      <c r="E142" s="115">
        <f t="shared" si="4"/>
        <v>454702.28186983679</v>
      </c>
      <c r="F142" s="47"/>
      <c r="G142" s="115">
        <f t="shared" si="5"/>
        <v>394235.0525002096</v>
      </c>
      <c r="I142" s="115">
        <f t="shared" si="6"/>
        <v>389952.14201947785</v>
      </c>
      <c r="K142" s="115">
        <f t="shared" si="7"/>
        <v>439204.48402511119</v>
      </c>
      <c r="M142" s="115">
        <f t="shared" si="8"/>
        <v>435921.57354437944</v>
      </c>
    </row>
    <row r="143" spans="2:13" s="44" customFormat="1" x14ac:dyDescent="0.45">
      <c r="B143" s="47"/>
      <c r="C143" s="115">
        <f t="shared" si="3"/>
        <v>457051.57699283096</v>
      </c>
      <c r="D143" s="47"/>
      <c r="E143" s="115">
        <f t="shared" si="4"/>
        <v>453768.66651209921</v>
      </c>
      <c r="F143" s="47"/>
      <c r="G143" s="115">
        <f t="shared" si="5"/>
        <v>391966.89475324517</v>
      </c>
      <c r="I143" s="115">
        <f t="shared" si="6"/>
        <v>387683.98427251342</v>
      </c>
      <c r="K143" s="115">
        <f t="shared" si="7"/>
        <v>437901.38402422681</v>
      </c>
      <c r="M143" s="115">
        <f t="shared" si="8"/>
        <v>434618.47354349506</v>
      </c>
    </row>
    <row r="144" spans="2:13" s="44" customFormat="1" x14ac:dyDescent="0.45">
      <c r="B144" s="47"/>
      <c r="C144" s="115">
        <f t="shared" si="3"/>
        <v>456113.13795574504</v>
      </c>
      <c r="D144" s="47"/>
      <c r="E144" s="115">
        <f t="shared" si="4"/>
        <v>452830.22747501329</v>
      </c>
      <c r="F144" s="47"/>
      <c r="G144" s="115">
        <f t="shared" si="5"/>
        <v>389687.01819125476</v>
      </c>
      <c r="I144" s="115">
        <f t="shared" si="6"/>
        <v>385404.10771052301</v>
      </c>
      <c r="K144" s="115">
        <f t="shared" si="7"/>
        <v>436592.3657775051</v>
      </c>
      <c r="M144" s="115">
        <f t="shared" si="8"/>
        <v>433309.45529677335</v>
      </c>
    </row>
    <row r="145" spans="2:13" s="44" customFormat="1" x14ac:dyDescent="0.45">
      <c r="B145" s="47"/>
      <c r="C145" s="115">
        <f t="shared" si="3"/>
        <v>455169.85031696752</v>
      </c>
      <c r="D145" s="47"/>
      <c r="E145" s="115">
        <f t="shared" si="4"/>
        <v>451886.93983623578</v>
      </c>
      <c r="F145" s="47"/>
      <c r="G145" s="115">
        <f t="shared" si="5"/>
        <v>387395.36226702738</v>
      </c>
      <c r="I145" s="115">
        <f t="shared" si="6"/>
        <v>383112.45178629563</v>
      </c>
      <c r="K145" s="115">
        <f t="shared" si="7"/>
        <v>435277.40240624617</v>
      </c>
      <c r="M145" s="115">
        <f t="shared" si="8"/>
        <v>431994.49192551442</v>
      </c>
    </row>
    <row r="146" spans="2:13" s="44" customFormat="1" x14ac:dyDescent="0.45">
      <c r="B146" s="47"/>
      <c r="C146" s="115">
        <f t="shared" si="3"/>
        <v>454221.68902538967</v>
      </c>
      <c r="D146" s="47"/>
      <c r="E146" s="115">
        <f t="shared" si="4"/>
        <v>450938.77854465792</v>
      </c>
      <c r="F146" s="47"/>
      <c r="G146" s="115">
        <f t="shared" si="5"/>
        <v>385091.86612052482</v>
      </c>
      <c r="I146" s="115">
        <f t="shared" si="6"/>
        <v>380808.95563979307</v>
      </c>
      <c r="K146" s="115">
        <f t="shared" si="7"/>
        <v>433956.46690967615</v>
      </c>
      <c r="M146" s="115">
        <f t="shared" si="8"/>
        <v>430673.5564289444</v>
      </c>
    </row>
    <row r="147" spans="2:13" s="44" customFormat="1" x14ac:dyDescent="0.45">
      <c r="B147" s="47">
        <v>5</v>
      </c>
      <c r="C147" s="115">
        <f t="shared" si="3"/>
        <v>453268.62890047202</v>
      </c>
      <c r="D147" s="47"/>
      <c r="E147" s="115">
        <f t="shared" si="4"/>
        <v>449985.71841974027</v>
      </c>
      <c r="F147" s="47"/>
      <c r="G147" s="115">
        <f t="shared" si="5"/>
        <v>382776.46857726533</v>
      </c>
      <c r="I147" s="115">
        <f t="shared" si="6"/>
        <v>378493.55809653358</v>
      </c>
      <c r="K147" s="115">
        <f t="shared" si="7"/>
        <v>432629.53216439253</v>
      </c>
      <c r="M147" s="115">
        <f t="shared" si="8"/>
        <v>429346.62168366078</v>
      </c>
    </row>
    <row r="148" spans="2:13" s="44" customFormat="1" x14ac:dyDescent="0.45">
      <c r="B148" s="47"/>
      <c r="C148" s="115">
        <f t="shared" si="3"/>
        <v>452310.64463157562</v>
      </c>
      <c r="D148" s="47"/>
      <c r="E148" s="115">
        <f t="shared" si="4"/>
        <v>449027.73415084387</v>
      </c>
      <c r="F148" s="47"/>
      <c r="G148" s="115">
        <f t="shared" si="5"/>
        <v>380449.10814669903</v>
      </c>
      <c r="I148" s="115">
        <f t="shared" si="6"/>
        <v>376166.19766596728</v>
      </c>
      <c r="K148" s="115">
        <f t="shared" si="7"/>
        <v>431296.57092380739</v>
      </c>
      <c r="M148" s="115">
        <f t="shared" si="8"/>
        <v>428013.66044307564</v>
      </c>
    </row>
    <row r="149" spans="2:13" s="44" customFormat="1" x14ac:dyDescent="0.45">
      <c r="B149" s="47"/>
      <c r="C149" s="115">
        <f t="shared" si="3"/>
        <v>451347.71077728987</v>
      </c>
      <c r="D149" s="47"/>
      <c r="E149" s="115">
        <f t="shared" si="4"/>
        <v>448064.80029655813</v>
      </c>
      <c r="F149" s="47"/>
      <c r="G149" s="115">
        <f t="shared" si="5"/>
        <v>378109.72302057478</v>
      </c>
      <c r="I149" s="115">
        <f t="shared" si="6"/>
        <v>373826.81253984303</v>
      </c>
      <c r="K149" s="115">
        <f t="shared" si="7"/>
        <v>429957.55581758794</v>
      </c>
      <c r="M149" s="115">
        <f t="shared" si="8"/>
        <v>426674.64533685619</v>
      </c>
    </row>
    <row r="150" spans="2:13" s="44" customFormat="1" x14ac:dyDescent="0.45">
      <c r="B150" s="47"/>
      <c r="C150" s="115">
        <f t="shared" si="3"/>
        <v>450379.80176475702</v>
      </c>
      <c r="D150" s="47"/>
      <c r="E150" s="115">
        <f t="shared" si="4"/>
        <v>447096.89128402527</v>
      </c>
      <c r="F150" s="47"/>
      <c r="G150" s="115">
        <f t="shared" si="5"/>
        <v>375758.2510712989</v>
      </c>
      <c r="I150" s="115">
        <f t="shared" si="6"/>
        <v>371475.34059056715</v>
      </c>
      <c r="K150" s="115">
        <f t="shared" si="7"/>
        <v>428612.45935109444</v>
      </c>
      <c r="M150" s="115">
        <f t="shared" si="8"/>
        <v>425329.54887036269</v>
      </c>
    </row>
    <row r="151" spans="2:13" s="44" customFormat="1" x14ac:dyDescent="0.45">
      <c r="B151" s="47"/>
      <c r="C151" s="115">
        <f t="shared" si="3"/>
        <v>449406.89188899274</v>
      </c>
      <c r="D151" s="47"/>
      <c r="E151" s="115">
        <f t="shared" si="4"/>
        <v>446123.981408261</v>
      </c>
      <c r="F151" s="47"/>
      <c r="G151" s="115">
        <f t="shared" si="5"/>
        <v>373394.62985028507</v>
      </c>
      <c r="I151" s="115">
        <f t="shared" si="6"/>
        <v>369111.71936955332</v>
      </c>
      <c r="K151" s="115">
        <f t="shared" si="7"/>
        <v>427261.25390481559</v>
      </c>
      <c r="M151" s="115">
        <f t="shared" si="8"/>
        <v>423978.34342408384</v>
      </c>
    </row>
    <row r="152" spans="2:13" s="44" customFormat="1" x14ac:dyDescent="0.45">
      <c r="B152" s="47"/>
      <c r="C152" s="115">
        <f t="shared" ref="C152:C215" si="9">IF((E151+(E151*$C$8/12))&lt;0,0,(E151+(E151*$C$8/12)))</f>
        <v>448428.95531220367</v>
      </c>
      <c r="D152" s="47"/>
      <c r="E152" s="115">
        <f t="shared" ref="E152:E215" si="10">C152-$E$85</f>
        <v>445146.04483147193</v>
      </c>
      <c r="F152" s="47"/>
      <c r="G152" s="115">
        <f t="shared" si="5"/>
        <v>371018.796586296</v>
      </c>
      <c r="I152" s="115">
        <f t="shared" si="6"/>
        <v>366735.88610556425</v>
      </c>
      <c r="K152" s="115">
        <f t="shared" si="7"/>
        <v>425903.91173380153</v>
      </c>
      <c r="M152" s="115">
        <f t="shared" si="8"/>
        <v>422621.00125306979</v>
      </c>
    </row>
    <row r="153" spans="2:13" s="44" customFormat="1" x14ac:dyDescent="0.45">
      <c r="B153" s="47"/>
      <c r="C153" s="115">
        <f t="shared" si="9"/>
        <v>447445.96606310119</v>
      </c>
      <c r="D153" s="47"/>
      <c r="E153" s="115">
        <f t="shared" si="10"/>
        <v>444163.05558236944</v>
      </c>
      <c r="F153" s="47"/>
      <c r="G153" s="115">
        <f t="shared" ref="G153:G216" si="11">IF((I152+(I152*$C$8/12))&lt;0,0,(I152+(I152*$C$8/12)))</f>
        <v>368630.68818377634</v>
      </c>
      <c r="I153" s="115">
        <f t="shared" ref="I153:I216" si="12">G153-$I$85</f>
        <v>364347.77770304459</v>
      </c>
      <c r="K153" s="115">
        <f t="shared" ref="K153:K216" si="13">IF((M152+(M152*($C$8+$E$8)/12))&lt;0,0,(M152+(M152*($C$8+$E$8)/12)))</f>
        <v>424540.40496709413</v>
      </c>
      <c r="M153" s="115">
        <f t="shared" ref="M153:M216" si="14">K153-$E$85</f>
        <v>421257.49448636238</v>
      </c>
    </row>
    <row r="154" spans="2:13" s="44" customFormat="1" x14ac:dyDescent="0.45">
      <c r="B154" s="47"/>
      <c r="C154" s="115">
        <f t="shared" si="9"/>
        <v>446457.89803621167</v>
      </c>
      <c r="D154" s="47"/>
      <c r="E154" s="115">
        <f t="shared" si="10"/>
        <v>443174.98755547992</v>
      </c>
      <c r="F154" s="47"/>
      <c r="G154" s="115">
        <f t="shared" si="11"/>
        <v>366230.24122117698</v>
      </c>
      <c r="I154" s="115">
        <f t="shared" si="12"/>
        <v>361947.33074044524</v>
      </c>
      <c r="K154" s="115">
        <f t="shared" si="13"/>
        <v>423170.70560715464</v>
      </c>
      <c r="M154" s="115">
        <f t="shared" si="14"/>
        <v>419887.79512642289</v>
      </c>
    </row>
    <row r="155" spans="2:13" s="44" customFormat="1" x14ac:dyDescent="0.45">
      <c r="B155" s="47"/>
      <c r="C155" s="115">
        <f t="shared" si="9"/>
        <v>445464.72499118326</v>
      </c>
      <c r="D155" s="47"/>
      <c r="E155" s="115">
        <f t="shared" si="10"/>
        <v>442181.81451045151</v>
      </c>
      <c r="F155" s="47"/>
      <c r="G155" s="115">
        <f t="shared" si="11"/>
        <v>363817.39194927085</v>
      </c>
      <c r="I155" s="115">
        <f t="shared" si="12"/>
        <v>359534.4814685391</v>
      </c>
      <c r="K155" s="115">
        <f t="shared" si="13"/>
        <v>421794.78552928875</v>
      </c>
      <c r="M155" s="115">
        <f t="shared" si="14"/>
        <v>418511.87504855701</v>
      </c>
    </row>
    <row r="156" spans="2:13" s="44" customFormat="1" x14ac:dyDescent="0.45">
      <c r="B156" s="47"/>
      <c r="C156" s="115">
        <f t="shared" si="9"/>
        <v>444466.42055208882</v>
      </c>
      <c r="D156" s="47"/>
      <c r="E156" s="115">
        <f t="shared" si="10"/>
        <v>441183.51007135707</v>
      </c>
      <c r="F156" s="47"/>
      <c r="G156" s="115">
        <f t="shared" si="11"/>
        <v>361392.07628945989</v>
      </c>
      <c r="I156" s="115">
        <f t="shared" si="12"/>
        <v>357109.16580872814</v>
      </c>
      <c r="K156" s="115">
        <f t="shared" si="13"/>
        <v>420412.61648106918</v>
      </c>
      <c r="M156" s="115">
        <f t="shared" si="14"/>
        <v>417129.70600033744</v>
      </c>
    </row>
    <row r="157" spans="2:13" s="44" customFormat="1" x14ac:dyDescent="0.45">
      <c r="B157" s="47"/>
      <c r="C157" s="115">
        <f t="shared" si="9"/>
        <v>443462.95820672577</v>
      </c>
      <c r="D157" s="47"/>
      <c r="E157" s="115">
        <f t="shared" si="10"/>
        <v>440180.04772599402</v>
      </c>
      <c r="F157" s="47"/>
      <c r="G157" s="115">
        <f t="shared" si="11"/>
        <v>358954.22983207321</v>
      </c>
      <c r="I157" s="115">
        <f t="shared" si="12"/>
        <v>354671.31935134146</v>
      </c>
      <c r="K157" s="115">
        <f t="shared" si="13"/>
        <v>419024.17008175561</v>
      </c>
      <c r="M157" s="115">
        <f t="shared" si="14"/>
        <v>415741.25960102386</v>
      </c>
    </row>
    <row r="158" spans="2:13" s="44" customFormat="1" x14ac:dyDescent="0.45">
      <c r="B158" s="47"/>
      <c r="C158" s="115">
        <f t="shared" si="9"/>
        <v>442454.31130591169</v>
      </c>
      <c r="D158" s="47"/>
      <c r="E158" s="115">
        <f t="shared" si="10"/>
        <v>439171.40082517994</v>
      </c>
      <c r="F158" s="47"/>
      <c r="G158" s="115">
        <f t="shared" si="11"/>
        <v>356503.78783465672</v>
      </c>
      <c r="I158" s="115">
        <f t="shared" si="12"/>
        <v>352220.87735392497</v>
      </c>
      <c r="K158" s="115">
        <f t="shared" si="13"/>
        <v>417629.41782171186</v>
      </c>
      <c r="M158" s="115">
        <f t="shared" si="14"/>
        <v>414346.50734098011</v>
      </c>
    </row>
    <row r="159" spans="2:13" s="44" customFormat="1" x14ac:dyDescent="0.45">
      <c r="B159" s="47">
        <v>6</v>
      </c>
      <c r="C159" s="115">
        <f t="shared" si="9"/>
        <v>441440.45306277671</v>
      </c>
      <c r="D159" s="47"/>
      <c r="E159" s="115">
        <f t="shared" si="10"/>
        <v>438157.54258204496</v>
      </c>
      <c r="F159" s="47"/>
      <c r="G159" s="115">
        <f t="shared" si="11"/>
        <v>354040.6852202536</v>
      </c>
      <c r="I159" s="115">
        <f t="shared" si="12"/>
        <v>349757.77473952185</v>
      </c>
      <c r="K159" s="115">
        <f t="shared" si="13"/>
        <v>416228.33106182038</v>
      </c>
      <c r="M159" s="115">
        <f t="shared" si="14"/>
        <v>412945.42058108863</v>
      </c>
    </row>
    <row r="160" spans="2:13" s="44" customFormat="1" x14ac:dyDescent="0.45">
      <c r="B160" s="47"/>
      <c r="C160" s="115">
        <f t="shared" si="9"/>
        <v>440421.3565520522</v>
      </c>
      <c r="D160" s="47"/>
      <c r="E160" s="115">
        <f t="shared" si="10"/>
        <v>437138.44607132045</v>
      </c>
      <c r="F160" s="47"/>
      <c r="G160" s="115">
        <f t="shared" si="11"/>
        <v>351564.85657567607</v>
      </c>
      <c r="I160" s="115">
        <f t="shared" si="12"/>
        <v>347281.94609494432</v>
      </c>
      <c r="K160" s="115">
        <f t="shared" si="13"/>
        <v>414820.88103289442</v>
      </c>
      <c r="M160" s="115">
        <f t="shared" si="14"/>
        <v>411537.97055216267</v>
      </c>
    </row>
    <row r="161" spans="2:13" s="44" customFormat="1" x14ac:dyDescent="0.45">
      <c r="B161" s="47"/>
      <c r="C161" s="115">
        <f t="shared" si="9"/>
        <v>439396.99470935558</v>
      </c>
      <c r="D161" s="47"/>
      <c r="E161" s="115">
        <f t="shared" si="10"/>
        <v>436114.08422862383</v>
      </c>
      <c r="F161" s="47"/>
      <c r="G161" s="115">
        <f t="shared" si="11"/>
        <v>349076.23614976817</v>
      </c>
      <c r="I161" s="115">
        <f t="shared" si="12"/>
        <v>344793.32566903642</v>
      </c>
      <c r="K161" s="115">
        <f t="shared" si="13"/>
        <v>413407.03883508709</v>
      </c>
      <c r="M161" s="115">
        <f t="shared" si="14"/>
        <v>410124.12835435534</v>
      </c>
    </row>
    <row r="162" spans="2:13" s="44" customFormat="1" x14ac:dyDescent="0.45">
      <c r="B162" s="47"/>
      <c r="C162" s="115">
        <f t="shared" si="9"/>
        <v>438367.34033047175</v>
      </c>
      <c r="D162" s="47"/>
      <c r="E162" s="115">
        <f t="shared" si="10"/>
        <v>435084.42984974</v>
      </c>
      <c r="F162" s="47"/>
      <c r="G162" s="115">
        <f t="shared" si="11"/>
        <v>346574.75785165979</v>
      </c>
      <c r="I162" s="115">
        <f t="shared" si="12"/>
        <v>342291.84737092804</v>
      </c>
      <c r="K162" s="115">
        <f t="shared" si="13"/>
        <v>411986.77543729806</v>
      </c>
      <c r="M162" s="115">
        <f t="shared" si="14"/>
        <v>408703.86495656631</v>
      </c>
    </row>
    <row r="163" spans="2:13" s="44" customFormat="1" x14ac:dyDescent="0.45">
      <c r="B163" s="47"/>
      <c r="C163" s="115">
        <f t="shared" si="9"/>
        <v>437332.36607063032</v>
      </c>
      <c r="D163" s="47"/>
      <c r="E163" s="115">
        <f t="shared" si="10"/>
        <v>434049.45558989857</v>
      </c>
      <c r="F163" s="47"/>
      <c r="G163" s="115">
        <f t="shared" si="11"/>
        <v>344060.35524901119</v>
      </c>
      <c r="I163" s="115">
        <f t="shared" si="12"/>
        <v>339777.44476827944</v>
      </c>
      <c r="K163" s="115">
        <f t="shared" si="13"/>
        <v>410560.06167657737</v>
      </c>
      <c r="M163" s="115">
        <f t="shared" si="14"/>
        <v>407277.15119584562</v>
      </c>
    </row>
    <row r="164" spans="2:13" s="44" customFormat="1" x14ac:dyDescent="0.45">
      <c r="B164" s="47"/>
      <c r="C164" s="115">
        <f t="shared" si="9"/>
        <v>436292.04444377974</v>
      </c>
      <c r="D164" s="47"/>
      <c r="E164" s="115">
        <f t="shared" si="10"/>
        <v>433009.13396304799</v>
      </c>
      <c r="F164" s="47"/>
      <c r="G164" s="115">
        <f t="shared" si="11"/>
        <v>341532.96156624891</v>
      </c>
      <c r="I164" s="115">
        <f t="shared" si="12"/>
        <v>337250.05108551716</v>
      </c>
      <c r="K164" s="115">
        <f t="shared" si="13"/>
        <v>409126.86825752677</v>
      </c>
      <c r="M164" s="115">
        <f t="shared" si="14"/>
        <v>405843.95777679502</v>
      </c>
    </row>
    <row r="165" spans="2:13" s="44" customFormat="1" x14ac:dyDescent="0.45">
      <c r="B165" s="47"/>
      <c r="C165" s="115">
        <f t="shared" si="9"/>
        <v>435246.34782185708</v>
      </c>
      <c r="D165" s="47"/>
      <c r="E165" s="115">
        <f t="shared" si="10"/>
        <v>431963.43734112533</v>
      </c>
      <c r="F165" s="47"/>
      <c r="G165" s="115">
        <f t="shared" si="11"/>
        <v>338992.50968279236</v>
      </c>
      <c r="I165" s="115">
        <f t="shared" si="12"/>
        <v>334709.59920206061</v>
      </c>
      <c r="K165" s="115">
        <f t="shared" si="13"/>
        <v>407687.16575169796</v>
      </c>
      <c r="M165" s="115">
        <f t="shared" si="14"/>
        <v>404404.25527096621</v>
      </c>
    </row>
    <row r="166" spans="2:13" s="44" customFormat="1" x14ac:dyDescent="0.45">
      <c r="B166" s="47"/>
      <c r="C166" s="115">
        <f t="shared" si="9"/>
        <v>434195.24843405449</v>
      </c>
      <c r="D166" s="47"/>
      <c r="E166" s="115">
        <f t="shared" si="10"/>
        <v>430912.33795332274</v>
      </c>
      <c r="F166" s="47"/>
      <c r="G166" s="115">
        <f t="shared" si="11"/>
        <v>336438.93213127123</v>
      </c>
      <c r="I166" s="115">
        <f t="shared" si="12"/>
        <v>332156.02165053948</v>
      </c>
      <c r="K166" s="115">
        <f t="shared" si="13"/>
        <v>406240.92459698854</v>
      </c>
      <c r="M166" s="115">
        <f t="shared" si="14"/>
        <v>402958.01411625679</v>
      </c>
    </row>
    <row r="167" spans="2:13" s="44" customFormat="1" x14ac:dyDescent="0.45">
      <c r="B167" s="47"/>
      <c r="C167" s="115">
        <f t="shared" si="9"/>
        <v>433138.71836608159</v>
      </c>
      <c r="D167" s="47"/>
      <c r="E167" s="115">
        <f t="shared" si="10"/>
        <v>429855.80788534984</v>
      </c>
      <c r="F167" s="47"/>
      <c r="G167" s="115">
        <f t="shared" si="11"/>
        <v>333872.16109573393</v>
      </c>
      <c r="I167" s="115">
        <f t="shared" si="12"/>
        <v>329589.25061500218</v>
      </c>
      <c r="K167" s="115">
        <f t="shared" si="13"/>
        <v>404788.11509703478</v>
      </c>
      <c r="M167" s="115">
        <f t="shared" si="14"/>
        <v>401505.20461630303</v>
      </c>
    </row>
    <row r="168" spans="2:13" s="44" customFormat="1" x14ac:dyDescent="0.45">
      <c r="B168" s="47"/>
      <c r="C168" s="115">
        <f t="shared" si="9"/>
        <v>432076.72955942416</v>
      </c>
      <c r="D168" s="47"/>
      <c r="E168" s="115">
        <f t="shared" si="10"/>
        <v>428793.81907869241</v>
      </c>
      <c r="F168" s="47"/>
      <c r="G168" s="115">
        <f t="shared" si="11"/>
        <v>331292.12840984634</v>
      </c>
      <c r="I168" s="115">
        <f t="shared" si="12"/>
        <v>327009.21792911459</v>
      </c>
      <c r="K168" s="115">
        <f t="shared" si="13"/>
        <v>403328.70742060209</v>
      </c>
      <c r="M168" s="115">
        <f t="shared" si="14"/>
        <v>400045.79693987034</v>
      </c>
    </row>
    <row r="169" spans="2:13" s="44" customFormat="1" x14ac:dyDescent="0.45">
      <c r="B169" s="47"/>
      <c r="C169" s="115">
        <f t="shared" si="9"/>
        <v>431009.25381059898</v>
      </c>
      <c r="D169" s="47"/>
      <c r="E169" s="115">
        <f t="shared" si="10"/>
        <v>427726.34332986723</v>
      </c>
      <c r="F169" s="47"/>
      <c r="G169" s="115">
        <f t="shared" si="11"/>
        <v>328698.76555508166</v>
      </c>
      <c r="I169" s="115">
        <f t="shared" si="12"/>
        <v>324415.85507434991</v>
      </c>
      <c r="K169" s="115">
        <f t="shared" si="13"/>
        <v>401862.67160097224</v>
      </c>
      <c r="M169" s="115">
        <f t="shared" si="14"/>
        <v>398579.7611202405</v>
      </c>
    </row>
    <row r="170" spans="2:13" s="44" customFormat="1" x14ac:dyDescent="0.45">
      <c r="B170" s="47"/>
      <c r="C170" s="115">
        <f t="shared" si="9"/>
        <v>429936.26277040486</v>
      </c>
      <c r="D170" s="47"/>
      <c r="E170" s="115">
        <f t="shared" si="10"/>
        <v>426653.35228967312</v>
      </c>
      <c r="F170" s="47"/>
      <c r="G170" s="115">
        <f t="shared" si="11"/>
        <v>326092.00365890074</v>
      </c>
      <c r="I170" s="115">
        <f t="shared" si="12"/>
        <v>321809.09317816899</v>
      </c>
      <c r="K170" s="115">
        <f t="shared" si="13"/>
        <v>400389.97753532825</v>
      </c>
      <c r="M170" s="115">
        <f t="shared" si="14"/>
        <v>397107.0670545965</v>
      </c>
    </row>
    <row r="171" spans="2:13" s="44" customFormat="1" x14ac:dyDescent="0.45">
      <c r="B171" s="47">
        <v>7</v>
      </c>
      <c r="C171" s="115">
        <f t="shared" si="9"/>
        <v>428857.72794316977</v>
      </c>
      <c r="D171" s="47"/>
      <c r="E171" s="115">
        <f t="shared" si="10"/>
        <v>425574.81746243802</v>
      </c>
      <c r="F171" s="47"/>
      <c r="G171" s="115">
        <f t="shared" si="11"/>
        <v>323471.77349292283</v>
      </c>
      <c r="I171" s="115">
        <f t="shared" si="12"/>
        <v>319188.86301219108</v>
      </c>
      <c r="K171" s="115">
        <f t="shared" si="13"/>
        <v>398910.59498413611</v>
      </c>
      <c r="M171" s="115">
        <f t="shared" si="14"/>
        <v>395627.68450340437</v>
      </c>
    </row>
    <row r="172" spans="2:13" s="44" customFormat="1" x14ac:dyDescent="0.45">
      <c r="B172" s="47"/>
      <c r="C172" s="115">
        <f t="shared" si="9"/>
        <v>427773.62068599393</v>
      </c>
      <c r="D172" s="47"/>
      <c r="E172" s="115">
        <f t="shared" si="10"/>
        <v>424490.71020526218</v>
      </c>
      <c r="F172" s="47"/>
      <c r="G172" s="115">
        <f t="shared" si="11"/>
        <v>320838.00547108741</v>
      </c>
      <c r="I172" s="115">
        <f t="shared" si="12"/>
        <v>316555.09499035566</v>
      </c>
      <c r="K172" s="115">
        <f t="shared" si="13"/>
        <v>397424.49357052398</v>
      </c>
      <c r="M172" s="115">
        <f t="shared" si="14"/>
        <v>394141.58308979223</v>
      </c>
    </row>
    <row r="173" spans="2:13" s="44" customFormat="1" x14ac:dyDescent="0.45">
      <c r="B173" s="47"/>
      <c r="C173" s="115">
        <f t="shared" si="9"/>
        <v>426683.91220798937</v>
      </c>
      <c r="D173" s="47"/>
      <c r="E173" s="115">
        <f t="shared" si="10"/>
        <v>423401.00172725762</v>
      </c>
      <c r="F173" s="47"/>
      <c r="G173" s="115">
        <f t="shared" si="11"/>
        <v>318190.62964780582</v>
      </c>
      <c r="I173" s="115">
        <f t="shared" si="12"/>
        <v>313907.71916707407</v>
      </c>
      <c r="K173" s="115">
        <f t="shared" si="13"/>
        <v>395931.64277965837</v>
      </c>
      <c r="M173" s="115">
        <f t="shared" si="14"/>
        <v>392648.73229892662</v>
      </c>
    </row>
    <row r="174" spans="2:13" s="44" customFormat="1" x14ac:dyDescent="0.45">
      <c r="B174" s="47"/>
      <c r="C174" s="115">
        <f t="shared" si="9"/>
        <v>425588.57356951514</v>
      </c>
      <c r="D174" s="47"/>
      <c r="E174" s="115">
        <f t="shared" si="10"/>
        <v>422305.66308878339</v>
      </c>
      <c r="F174" s="47"/>
      <c r="G174" s="115">
        <f t="shared" si="11"/>
        <v>315529.57571610395</v>
      </c>
      <c r="I174" s="115">
        <f t="shared" si="12"/>
        <v>311246.6652353722</v>
      </c>
      <c r="K174" s="115">
        <f t="shared" si="13"/>
        <v>394432.0119581176</v>
      </c>
      <c r="M174" s="115">
        <f t="shared" si="14"/>
        <v>391149.10147738585</v>
      </c>
    </row>
    <row r="175" spans="2:13" s="44" customFormat="1" x14ac:dyDescent="0.45">
      <c r="B175" s="47"/>
      <c r="C175" s="115">
        <f t="shared" si="9"/>
        <v>424487.57568140875</v>
      </c>
      <c r="D175" s="47"/>
      <c r="E175" s="115">
        <f t="shared" si="10"/>
        <v>421204.665200677</v>
      </c>
      <c r="F175" s="47"/>
      <c r="G175" s="115">
        <f t="shared" si="11"/>
        <v>312854.77300575498</v>
      </c>
      <c r="I175" s="115">
        <f t="shared" si="12"/>
        <v>308571.86252502323</v>
      </c>
      <c r="K175" s="115">
        <f t="shared" si="13"/>
        <v>392925.57031326229</v>
      </c>
      <c r="M175" s="115">
        <f t="shared" si="14"/>
        <v>389642.65983253054</v>
      </c>
    </row>
    <row r="176" spans="2:13" s="44" customFormat="1" x14ac:dyDescent="0.45">
      <c r="B176" s="47"/>
      <c r="C176" s="115">
        <f t="shared" si="9"/>
        <v>423380.88930421381</v>
      </c>
      <c r="D176" s="47"/>
      <c r="E176" s="115">
        <f t="shared" si="10"/>
        <v>420097.97882348206</v>
      </c>
      <c r="F176" s="47"/>
      <c r="G176" s="115">
        <f t="shared" si="11"/>
        <v>310166.15048140252</v>
      </c>
      <c r="I176" s="115">
        <f t="shared" si="12"/>
        <v>305883.24000067078</v>
      </c>
      <c r="K176" s="115">
        <f t="shared" si="13"/>
        <v>391412.2869126033</v>
      </c>
      <c r="M176" s="115">
        <f t="shared" si="14"/>
        <v>388129.37643187155</v>
      </c>
    </row>
    <row r="177" spans="2:13" s="44" customFormat="1" x14ac:dyDescent="0.45">
      <c r="B177" s="47"/>
      <c r="C177" s="115">
        <f t="shared" si="9"/>
        <v>422268.48504740337</v>
      </c>
      <c r="D177" s="47"/>
      <c r="E177" s="115">
        <f t="shared" si="10"/>
        <v>418985.57456667162</v>
      </c>
      <c r="F177" s="47"/>
      <c r="G177" s="115">
        <f t="shared" si="11"/>
        <v>307463.63674067426</v>
      </c>
      <c r="I177" s="115">
        <f t="shared" si="12"/>
        <v>303180.72625994252</v>
      </c>
      <c r="K177" s="115">
        <f t="shared" si="13"/>
        <v>389892.13068316632</v>
      </c>
      <c r="M177" s="115">
        <f t="shared" si="14"/>
        <v>386609.22020243458</v>
      </c>
    </row>
    <row r="178" spans="2:13" s="44" customFormat="1" x14ac:dyDescent="0.45">
      <c r="B178" s="47"/>
      <c r="C178" s="115">
        <f t="shared" si="9"/>
        <v>421150.33336859941</v>
      </c>
      <c r="D178" s="47"/>
      <c r="E178" s="115">
        <f t="shared" si="10"/>
        <v>417867.42288786767</v>
      </c>
      <c r="F178" s="47"/>
      <c r="G178" s="115">
        <f t="shared" si="11"/>
        <v>304747.16001228557</v>
      </c>
      <c r="I178" s="115">
        <f t="shared" si="12"/>
        <v>300464.24953155383</v>
      </c>
      <c r="K178" s="115">
        <f t="shared" si="13"/>
        <v>388365.07041085395</v>
      </c>
      <c r="M178" s="115">
        <f t="shared" si="14"/>
        <v>385082.1599301222</v>
      </c>
    </row>
    <row r="179" spans="2:13" s="44" customFormat="1" x14ac:dyDescent="0.45">
      <c r="B179" s="47"/>
      <c r="C179" s="115">
        <f t="shared" si="9"/>
        <v>420026.40457278833</v>
      </c>
      <c r="D179" s="47"/>
      <c r="E179" s="115">
        <f t="shared" si="10"/>
        <v>416743.49409205659</v>
      </c>
      <c r="F179" s="47"/>
      <c r="G179" s="115">
        <f t="shared" si="11"/>
        <v>302016.64815413352</v>
      </c>
      <c r="I179" s="115">
        <f t="shared" si="12"/>
        <v>297733.73767340177</v>
      </c>
      <c r="K179" s="115">
        <f t="shared" si="13"/>
        <v>386831.07473980484</v>
      </c>
      <c r="M179" s="115">
        <f t="shared" si="14"/>
        <v>383548.16425907309</v>
      </c>
    </row>
    <row r="180" spans="2:13" s="44" customFormat="1" x14ac:dyDescent="0.45">
      <c r="B180" s="47"/>
      <c r="C180" s="115">
        <f t="shared" si="9"/>
        <v>418896.6688115322</v>
      </c>
      <c r="D180" s="47"/>
      <c r="E180" s="115">
        <f t="shared" si="10"/>
        <v>415613.75833080045</v>
      </c>
      <c r="F180" s="47"/>
      <c r="G180" s="115">
        <f t="shared" si="11"/>
        <v>299272.02865138103</v>
      </c>
      <c r="I180" s="115">
        <f t="shared" si="12"/>
        <v>294989.11817064928</v>
      </c>
      <c r="K180" s="115">
        <f t="shared" si="13"/>
        <v>385290.1121717497</v>
      </c>
      <c r="M180" s="115">
        <f t="shared" si="14"/>
        <v>382007.20169101795</v>
      </c>
    </row>
    <row r="181" spans="2:13" s="44" customFormat="1" x14ac:dyDescent="0.45">
      <c r="B181" s="47"/>
      <c r="C181" s="115">
        <f t="shared" si="9"/>
        <v>417761.09608217626</v>
      </c>
      <c r="D181" s="47"/>
      <c r="E181" s="115">
        <f t="shared" si="10"/>
        <v>414478.18560144451</v>
      </c>
      <c r="F181" s="47"/>
      <c r="G181" s="115">
        <f t="shared" si="11"/>
        <v>296513.22861453099</v>
      </c>
      <c r="I181" s="115">
        <f t="shared" si="12"/>
        <v>292230.31813379924</v>
      </c>
      <c r="K181" s="115">
        <f t="shared" si="13"/>
        <v>383742.15106536465</v>
      </c>
      <c r="M181" s="115">
        <f t="shared" si="14"/>
        <v>380459.24058463291</v>
      </c>
    </row>
    <row r="182" spans="2:13" s="44" customFormat="1" x14ac:dyDescent="0.45">
      <c r="B182" s="47"/>
      <c r="C182" s="115">
        <f t="shared" si="9"/>
        <v>416619.65622705198</v>
      </c>
      <c r="D182" s="47"/>
      <c r="E182" s="115">
        <f t="shared" si="10"/>
        <v>413336.74574632023</v>
      </c>
      <c r="F182" s="47"/>
      <c r="G182" s="115">
        <f t="shared" si="11"/>
        <v>293740.17477749055</v>
      </c>
      <c r="I182" s="115">
        <f t="shared" si="12"/>
        <v>289457.2642967588</v>
      </c>
      <c r="K182" s="115">
        <f t="shared" si="13"/>
        <v>382187.15963562147</v>
      </c>
      <c r="M182" s="115">
        <f t="shared" si="14"/>
        <v>378904.24915488972</v>
      </c>
    </row>
    <row r="183" spans="2:13" s="44" customFormat="1" x14ac:dyDescent="0.45">
      <c r="B183" s="47">
        <v>8</v>
      </c>
      <c r="C183" s="115">
        <f t="shared" si="9"/>
        <v>415472.31893267622</v>
      </c>
      <c r="D183" s="47"/>
      <c r="E183" s="115">
        <f t="shared" si="10"/>
        <v>412189.40845194447</v>
      </c>
      <c r="F183" s="47"/>
      <c r="G183" s="115">
        <f t="shared" si="11"/>
        <v>290952.79349562537</v>
      </c>
      <c r="I183" s="115">
        <f t="shared" si="12"/>
        <v>286669.88301489362</v>
      </c>
      <c r="K183" s="115">
        <f t="shared" si="13"/>
        <v>380625.10595313483</v>
      </c>
      <c r="M183" s="115">
        <f t="shared" si="14"/>
        <v>377342.19547240308</v>
      </c>
    </row>
    <row r="184" spans="2:13" s="44" customFormat="1" x14ac:dyDescent="0.45">
      <c r="B184" s="47"/>
      <c r="C184" s="115">
        <f t="shared" si="9"/>
        <v>414319.05372894619</v>
      </c>
      <c r="D184" s="47"/>
      <c r="E184" s="115">
        <f t="shared" si="10"/>
        <v>411036.14324821444</v>
      </c>
      <c r="F184" s="47"/>
      <c r="G184" s="115">
        <f t="shared" si="11"/>
        <v>288151.01074380393</v>
      </c>
      <c r="I184" s="115">
        <f t="shared" si="12"/>
        <v>283868.10026307218</v>
      </c>
      <c r="K184" s="115">
        <f t="shared" si="13"/>
        <v>379055.95794350689</v>
      </c>
      <c r="M184" s="115">
        <f t="shared" si="14"/>
        <v>375773.04746277514</v>
      </c>
    </row>
    <row r="185" spans="2:13" s="44" customFormat="1" x14ac:dyDescent="0.45">
      <c r="B185" s="47"/>
      <c r="C185" s="115">
        <f t="shared" si="9"/>
        <v>413159.8299883302</v>
      </c>
      <c r="D185" s="47"/>
      <c r="E185" s="115">
        <f t="shared" si="10"/>
        <v>409876.91950759845</v>
      </c>
      <c r="F185" s="47"/>
      <c r="G185" s="115">
        <f t="shared" si="11"/>
        <v>285334.75211443141</v>
      </c>
      <c r="I185" s="115">
        <f t="shared" si="12"/>
        <v>281051.84163369966</v>
      </c>
      <c r="K185" s="115">
        <f t="shared" si="13"/>
        <v>377479.68338666856</v>
      </c>
      <c r="M185" s="115">
        <f t="shared" si="14"/>
        <v>374196.77290593681</v>
      </c>
    </row>
    <row r="186" spans="2:13" s="44" customFormat="1" x14ac:dyDescent="0.45">
      <c r="B186" s="47"/>
      <c r="C186" s="115">
        <f t="shared" si="9"/>
        <v>411994.61692505435</v>
      </c>
      <c r="D186" s="47"/>
      <c r="E186" s="115">
        <f t="shared" si="10"/>
        <v>408711.7064443226</v>
      </c>
      <c r="F186" s="47"/>
      <c r="G186" s="115">
        <f t="shared" si="11"/>
        <v>282503.94281547377</v>
      </c>
      <c r="I186" s="115">
        <f t="shared" si="12"/>
        <v>278221.03233474202</v>
      </c>
      <c r="K186" s="115">
        <f t="shared" si="13"/>
        <v>375896.24991621793</v>
      </c>
      <c r="M186" s="115">
        <f t="shared" si="14"/>
        <v>372613.33943548618</v>
      </c>
    </row>
    <row r="187" spans="2:13" s="44" customFormat="1" x14ac:dyDescent="0.45">
      <c r="B187" s="47"/>
      <c r="C187" s="115">
        <f t="shared" si="9"/>
        <v>410823.38359428494</v>
      </c>
      <c r="D187" s="47"/>
      <c r="E187" s="115">
        <f t="shared" si="10"/>
        <v>407540.47311355319</v>
      </c>
      <c r="F187" s="47"/>
      <c r="G187" s="115">
        <f t="shared" si="11"/>
        <v>279658.50766847155</v>
      </c>
      <c r="I187" s="115">
        <f t="shared" si="12"/>
        <v>275375.5971877398</v>
      </c>
      <c r="K187" s="115">
        <f t="shared" si="13"/>
        <v>374305.62501875567</v>
      </c>
      <c r="M187" s="115">
        <f t="shared" si="14"/>
        <v>371022.71453802392</v>
      </c>
    </row>
    <row r="188" spans="2:13" s="44" customFormat="1" x14ac:dyDescent="0.45">
      <c r="B188" s="47"/>
      <c r="C188" s="115">
        <f t="shared" si="9"/>
        <v>409646.09889130655</v>
      </c>
      <c r="D188" s="47"/>
      <c r="E188" s="115">
        <f t="shared" si="10"/>
        <v>406363.1884105748</v>
      </c>
      <c r="F188" s="47"/>
      <c r="G188" s="115">
        <f t="shared" si="11"/>
        <v>276798.37110654311</v>
      </c>
      <c r="I188" s="115">
        <f t="shared" si="12"/>
        <v>272515.46062581136</v>
      </c>
      <c r="K188" s="115">
        <f t="shared" si="13"/>
        <v>372707.77603321744</v>
      </c>
      <c r="M188" s="115">
        <f t="shared" si="14"/>
        <v>369424.86555248569</v>
      </c>
    </row>
    <row r="189" spans="2:13" s="44" customFormat="1" x14ac:dyDescent="0.45">
      <c r="B189" s="47"/>
      <c r="C189" s="115">
        <f t="shared" si="9"/>
        <v>408462.73155069613</v>
      </c>
      <c r="D189" s="47"/>
      <c r="E189" s="115">
        <f t="shared" si="10"/>
        <v>405179.82106996438</v>
      </c>
      <c r="F189" s="47"/>
      <c r="G189" s="115">
        <f t="shared" si="11"/>
        <v>273923.45717237808</v>
      </c>
      <c r="I189" s="115">
        <f t="shared" si="12"/>
        <v>269640.54669164633</v>
      </c>
      <c r="K189" s="115">
        <f t="shared" si="13"/>
        <v>371102.67015020322</v>
      </c>
      <c r="M189" s="115">
        <f t="shared" si="14"/>
        <v>367819.75966947147</v>
      </c>
    </row>
    <row r="190" spans="2:13" s="44" customFormat="1" x14ac:dyDescent="0.45">
      <c r="B190" s="47"/>
      <c r="C190" s="115">
        <f t="shared" si="9"/>
        <v>407273.25014549255</v>
      </c>
      <c r="D190" s="47"/>
      <c r="E190" s="115">
        <f t="shared" si="10"/>
        <v>403990.3396647608</v>
      </c>
      <c r="F190" s="47"/>
      <c r="G190" s="115">
        <f t="shared" si="11"/>
        <v>271033.68951621983</v>
      </c>
      <c r="I190" s="115">
        <f t="shared" si="12"/>
        <v>266750.77903548809</v>
      </c>
      <c r="K190" s="115">
        <f t="shared" si="13"/>
        <v>369490.27441130363</v>
      </c>
      <c r="M190" s="115">
        <f t="shared" si="14"/>
        <v>366207.36393057188</v>
      </c>
    </row>
    <row r="191" spans="2:13" s="44" customFormat="1" x14ac:dyDescent="0.45">
      <c r="B191" s="47"/>
      <c r="C191" s="115">
        <f t="shared" si="9"/>
        <v>406077.62308636209</v>
      </c>
      <c r="D191" s="47"/>
      <c r="E191" s="115">
        <f t="shared" si="10"/>
        <v>402794.71260563034</v>
      </c>
      <c r="F191" s="47"/>
      <c r="G191" s="115">
        <f t="shared" si="11"/>
        <v>268128.99139383814</v>
      </c>
      <c r="I191" s="115">
        <f t="shared" si="12"/>
        <v>263846.08091310639</v>
      </c>
      <c r="K191" s="115">
        <f t="shared" si="13"/>
        <v>367870.55570842326</v>
      </c>
      <c r="M191" s="115">
        <f t="shared" si="14"/>
        <v>364587.64522769151</v>
      </c>
    </row>
    <row r="192" spans="2:13" s="44" customFormat="1" x14ac:dyDescent="0.45">
      <c r="B192" s="47"/>
      <c r="C192" s="115">
        <f t="shared" si="9"/>
        <v>404875.81862075941</v>
      </c>
      <c r="D192" s="47"/>
      <c r="E192" s="115">
        <f t="shared" si="10"/>
        <v>401592.90814002766</v>
      </c>
      <c r="F192" s="47"/>
      <c r="G192" s="115">
        <f t="shared" si="11"/>
        <v>265209.28566449077</v>
      </c>
      <c r="I192" s="115">
        <f t="shared" si="12"/>
        <v>260926.37518375902</v>
      </c>
      <c r="K192" s="115">
        <f t="shared" si="13"/>
        <v>366243.48078310059</v>
      </c>
      <c r="M192" s="115">
        <f t="shared" si="14"/>
        <v>362960.57030236884</v>
      </c>
    </row>
    <row r="193" spans="2:13" s="44" customFormat="1" x14ac:dyDescent="0.45">
      <c r="B193" s="47"/>
      <c r="C193" s="115">
        <f t="shared" si="9"/>
        <v>403667.80483208445</v>
      </c>
      <c r="D193" s="47"/>
      <c r="E193" s="115">
        <f t="shared" si="10"/>
        <v>400384.8943513527</v>
      </c>
      <c r="F193" s="47"/>
      <c r="G193" s="115">
        <f t="shared" si="11"/>
        <v>262274.4947888751</v>
      </c>
      <c r="I193" s="115">
        <f t="shared" si="12"/>
        <v>257991.58430814336</v>
      </c>
      <c r="K193" s="115">
        <f t="shared" si="13"/>
        <v>364609.01622582541</v>
      </c>
      <c r="M193" s="115">
        <f t="shared" si="14"/>
        <v>361326.10574509366</v>
      </c>
    </row>
    <row r="194" spans="2:13" s="44" customFormat="1" x14ac:dyDescent="0.45">
      <c r="B194" s="47"/>
      <c r="C194" s="115">
        <f t="shared" si="9"/>
        <v>402453.54963883467</v>
      </c>
      <c r="D194" s="47"/>
      <c r="E194" s="115">
        <f t="shared" si="10"/>
        <v>399170.63915810292</v>
      </c>
      <c r="F194" s="47"/>
      <c r="G194" s="115">
        <f t="shared" si="11"/>
        <v>259324.54082706876</v>
      </c>
      <c r="I194" s="115">
        <f t="shared" si="12"/>
        <v>255041.63034633701</v>
      </c>
      <c r="K194" s="115">
        <f t="shared" si="13"/>
        <v>362967.12847535266</v>
      </c>
      <c r="M194" s="115">
        <f t="shared" si="14"/>
        <v>359684.21799462091</v>
      </c>
    </row>
    <row r="195" spans="2:13" s="44" customFormat="1" x14ac:dyDescent="0.45">
      <c r="B195" s="47">
        <v>9</v>
      </c>
      <c r="C195" s="115">
        <f t="shared" si="9"/>
        <v>401233.02079375309</v>
      </c>
      <c r="D195" s="47"/>
      <c r="E195" s="115">
        <f t="shared" si="10"/>
        <v>397950.11031302135</v>
      </c>
      <c r="F195" s="47"/>
      <c r="G195" s="115">
        <f t="shared" si="11"/>
        <v>256359.34543645976</v>
      </c>
      <c r="I195" s="115">
        <f t="shared" si="12"/>
        <v>252076.43495572801</v>
      </c>
      <c r="K195" s="115">
        <f t="shared" si="13"/>
        <v>361317.78381801315</v>
      </c>
      <c r="M195" s="115">
        <f t="shared" si="14"/>
        <v>358034.8733372814</v>
      </c>
    </row>
    <row r="196" spans="2:13" s="44" customFormat="1" x14ac:dyDescent="0.45">
      <c r="B196" s="47"/>
      <c r="C196" s="115">
        <f t="shared" si="9"/>
        <v>400006.18588297197</v>
      </c>
      <c r="D196" s="47"/>
      <c r="E196" s="115">
        <f t="shared" si="10"/>
        <v>396723.27540224022</v>
      </c>
      <c r="F196" s="47"/>
      <c r="G196" s="115">
        <f t="shared" si="11"/>
        <v>253378.82986966593</v>
      </c>
      <c r="I196" s="115">
        <f t="shared" si="12"/>
        <v>249095.91938893418</v>
      </c>
      <c r="K196" s="115">
        <f t="shared" si="13"/>
        <v>359660.94838702155</v>
      </c>
      <c r="M196" s="115">
        <f t="shared" si="14"/>
        <v>356378.0379062898</v>
      </c>
    </row>
    <row r="197" spans="2:13" s="44" customFormat="1" x14ac:dyDescent="0.45">
      <c r="B197" s="47"/>
      <c r="C197" s="115">
        <f t="shared" si="9"/>
        <v>398773.01232515182</v>
      </c>
      <c r="D197" s="47"/>
      <c r="E197" s="115">
        <f t="shared" si="10"/>
        <v>395490.10184442007</v>
      </c>
      <c r="F197" s="47"/>
      <c r="G197" s="115">
        <f t="shared" si="11"/>
        <v>250382.91497244369</v>
      </c>
      <c r="I197" s="115">
        <f t="shared" si="12"/>
        <v>246100.00449171194</v>
      </c>
      <c r="K197" s="115">
        <f t="shared" si="13"/>
        <v>357996.58816178085</v>
      </c>
      <c r="M197" s="115">
        <f t="shared" si="14"/>
        <v>354713.6776810491</v>
      </c>
    </row>
    <row r="198" spans="2:13" s="44" customFormat="1" x14ac:dyDescent="0.45">
      <c r="B198" s="47"/>
      <c r="C198" s="115">
        <f t="shared" si="9"/>
        <v>397533.46737061627</v>
      </c>
      <c r="D198" s="47"/>
      <c r="E198" s="115">
        <f t="shared" si="10"/>
        <v>394250.55688988452</v>
      </c>
      <c r="F198" s="47"/>
      <c r="G198" s="115">
        <f t="shared" si="11"/>
        <v>247371.52118158579</v>
      </c>
      <c r="I198" s="115">
        <f t="shared" si="12"/>
        <v>243088.61070085404</v>
      </c>
      <c r="K198" s="115">
        <f t="shared" si="13"/>
        <v>356324.66896718385</v>
      </c>
      <c r="M198" s="115">
        <f t="shared" si="14"/>
        <v>353041.7584864521</v>
      </c>
    </row>
    <row r="199" spans="2:13" s="44" customFormat="1" x14ac:dyDescent="0.45">
      <c r="B199" s="47"/>
      <c r="C199" s="115">
        <f t="shared" si="9"/>
        <v>396287.51810048224</v>
      </c>
      <c r="D199" s="47"/>
      <c r="E199" s="115">
        <f t="shared" si="10"/>
        <v>393004.60761975049</v>
      </c>
      <c r="F199" s="47"/>
      <c r="G199" s="115">
        <f t="shared" si="11"/>
        <v>244344.56852280846</v>
      </c>
      <c r="I199" s="115">
        <f t="shared" si="12"/>
        <v>240061.65804207671</v>
      </c>
      <c r="K199" s="115">
        <f t="shared" si="13"/>
        <v>354645.15647291142</v>
      </c>
      <c r="M199" s="115">
        <f t="shared" si="14"/>
        <v>351362.24599217967</v>
      </c>
    </row>
    <row r="200" spans="2:13" s="44" customFormat="1" x14ac:dyDescent="0.45">
      <c r="B200" s="47"/>
      <c r="C200" s="115">
        <f t="shared" si="9"/>
        <v>395035.13142578589</v>
      </c>
      <c r="D200" s="47"/>
      <c r="E200" s="115">
        <f t="shared" si="10"/>
        <v>391752.22094505414</v>
      </c>
      <c r="F200" s="47"/>
      <c r="G200" s="115">
        <f t="shared" si="11"/>
        <v>241301.97660862745</v>
      </c>
      <c r="I200" s="115">
        <f t="shared" si="12"/>
        <v>237019.0661278957</v>
      </c>
      <c r="K200" s="115">
        <f t="shared" si="13"/>
        <v>352958.01619272749</v>
      </c>
      <c r="M200" s="115">
        <f t="shared" si="14"/>
        <v>349675.10571199574</v>
      </c>
    </row>
    <row r="201" spans="2:13" s="44" customFormat="1" x14ac:dyDescent="0.45">
      <c r="B201" s="47"/>
      <c r="C201" s="115">
        <f t="shared" si="9"/>
        <v>393776.2740866036</v>
      </c>
      <c r="D201" s="47"/>
      <c r="E201" s="115">
        <f t="shared" si="10"/>
        <v>390493.36360587185</v>
      </c>
      <c r="F201" s="47"/>
      <c r="G201" s="115">
        <f t="shared" si="11"/>
        <v>238243.66463622317</v>
      </c>
      <c r="I201" s="115">
        <f t="shared" si="12"/>
        <v>233960.75415549142</v>
      </c>
      <c r="K201" s="115">
        <f t="shared" si="13"/>
        <v>351263.21348377108</v>
      </c>
      <c r="M201" s="115">
        <f t="shared" si="14"/>
        <v>347980.30300303933</v>
      </c>
    </row>
    <row r="202" spans="2:13" s="44" customFormat="1" x14ac:dyDescent="0.45">
      <c r="B202" s="47"/>
      <c r="C202" s="115">
        <f t="shared" si="9"/>
        <v>392510.91265116888</v>
      </c>
      <c r="D202" s="47"/>
      <c r="E202" s="115">
        <f t="shared" si="10"/>
        <v>389228.00217043713</v>
      </c>
      <c r="F202" s="47"/>
      <c r="G202" s="115">
        <f t="shared" si="11"/>
        <v>235169.55138529479</v>
      </c>
      <c r="I202" s="115">
        <f t="shared" si="12"/>
        <v>230886.64090456304</v>
      </c>
      <c r="K202" s="115">
        <f t="shared" si="13"/>
        <v>349560.71354584477</v>
      </c>
      <c r="M202" s="115">
        <f t="shared" si="14"/>
        <v>346277.80306511302</v>
      </c>
    </row>
    <row r="203" spans="2:13" s="44" customFormat="1" x14ac:dyDescent="0.45">
      <c r="B203" s="47"/>
      <c r="C203" s="115">
        <f t="shared" si="9"/>
        <v>391239.0135149844</v>
      </c>
      <c r="D203" s="47"/>
      <c r="E203" s="115">
        <f t="shared" si="10"/>
        <v>387956.10303425265</v>
      </c>
      <c r="F203" s="47"/>
      <c r="G203" s="115">
        <f t="shared" si="11"/>
        <v>232079.5552159033</v>
      </c>
      <c r="I203" s="115">
        <f t="shared" si="12"/>
        <v>227796.64473517155</v>
      </c>
      <c r="K203" s="115">
        <f t="shared" si="13"/>
        <v>347850.48142070044</v>
      </c>
      <c r="M203" s="115">
        <f t="shared" si="14"/>
        <v>344567.57093996869</v>
      </c>
    </row>
    <row r="204" spans="2:13" s="44" customFormat="1" x14ac:dyDescent="0.45">
      <c r="B204" s="47"/>
      <c r="C204" s="115">
        <f t="shared" si="9"/>
        <v>389960.54289992963</v>
      </c>
      <c r="D204" s="47"/>
      <c r="E204" s="115">
        <f t="shared" si="10"/>
        <v>386677.63241919788</v>
      </c>
      <c r="F204" s="47"/>
      <c r="G204" s="115">
        <f t="shared" si="11"/>
        <v>228973.59406630325</v>
      </c>
      <c r="I204" s="115">
        <f t="shared" si="12"/>
        <v>224690.6835855715</v>
      </c>
      <c r="K204" s="115">
        <f t="shared" si="13"/>
        <v>346132.48199132102</v>
      </c>
      <c r="M204" s="115">
        <f t="shared" si="14"/>
        <v>342849.57151058927</v>
      </c>
    </row>
    <row r="205" spans="2:13" s="44" customFormat="1" x14ac:dyDescent="0.45">
      <c r="B205" s="47"/>
      <c r="C205" s="115">
        <f t="shared" si="9"/>
        <v>388675.46685336373</v>
      </c>
      <c r="D205" s="47"/>
      <c r="E205" s="115">
        <f t="shared" si="10"/>
        <v>385392.55637263198</v>
      </c>
      <c r="F205" s="47"/>
      <c r="G205" s="115">
        <f t="shared" si="11"/>
        <v>225851.58545076361</v>
      </c>
      <c r="I205" s="115">
        <f t="shared" si="12"/>
        <v>221568.67497003186</v>
      </c>
      <c r="K205" s="115">
        <f t="shared" si="13"/>
        <v>344406.67998119985</v>
      </c>
      <c r="M205" s="115">
        <f t="shared" si="14"/>
        <v>341123.7695004681</v>
      </c>
    </row>
    <row r="206" spans="2:13" s="44" customFormat="1" x14ac:dyDescent="0.45">
      <c r="B206" s="47"/>
      <c r="C206" s="115">
        <f t="shared" si="9"/>
        <v>387383.75124722393</v>
      </c>
      <c r="D206" s="47"/>
      <c r="E206" s="115">
        <f t="shared" si="10"/>
        <v>384100.84076649218</v>
      </c>
      <c r="F206" s="47"/>
      <c r="G206" s="115">
        <f t="shared" si="11"/>
        <v>222713.44645737702</v>
      </c>
      <c r="I206" s="115">
        <f t="shared" si="12"/>
        <v>218430.53597664527</v>
      </c>
      <c r="K206" s="115">
        <f t="shared" si="13"/>
        <v>342673.03995361604</v>
      </c>
      <c r="M206" s="115">
        <f t="shared" si="14"/>
        <v>339390.12947288429</v>
      </c>
    </row>
    <row r="207" spans="2:13" s="44" customFormat="1" x14ac:dyDescent="0.45">
      <c r="B207" s="47">
        <v>10</v>
      </c>
      <c r="C207" s="115">
        <f t="shared" si="9"/>
        <v>386085.36177711905</v>
      </c>
      <c r="D207" s="47"/>
      <c r="E207" s="115">
        <f t="shared" si="10"/>
        <v>382802.4512963873</v>
      </c>
      <c r="F207" s="47"/>
      <c r="G207" s="115">
        <f t="shared" si="11"/>
        <v>219559.09374585794</v>
      </c>
      <c r="I207" s="115">
        <f t="shared" si="12"/>
        <v>215276.18326512619</v>
      </c>
      <c r="K207" s="115">
        <f t="shared" si="13"/>
        <v>340931.52631090698</v>
      </c>
      <c r="M207" s="115">
        <f t="shared" si="14"/>
        <v>337648.61583017523</v>
      </c>
    </row>
    <row r="208" spans="2:13" s="44" customFormat="1" x14ac:dyDescent="0.45">
      <c r="B208" s="47"/>
      <c r="C208" s="115">
        <f t="shared" si="9"/>
        <v>384780.26396141865</v>
      </c>
      <c r="D208" s="47"/>
      <c r="E208" s="115">
        <f t="shared" si="10"/>
        <v>381497.3534806869</v>
      </c>
      <c r="F208" s="47"/>
      <c r="G208" s="115">
        <f t="shared" si="11"/>
        <v>216388.44354532936</v>
      </c>
      <c r="I208" s="115">
        <f t="shared" si="12"/>
        <v>212105.53306459761</v>
      </c>
      <c r="K208" s="115">
        <f t="shared" si="13"/>
        <v>339182.10329373728</v>
      </c>
      <c r="M208" s="115">
        <f t="shared" si="14"/>
        <v>335899.19281300553</v>
      </c>
    </row>
    <row r="209" spans="2:13" s="44" customFormat="1" x14ac:dyDescent="0.45">
      <c r="B209" s="47"/>
      <c r="C209" s="115">
        <f t="shared" si="9"/>
        <v>383468.42314033711</v>
      </c>
      <c r="D209" s="47"/>
      <c r="E209" s="115">
        <f t="shared" si="10"/>
        <v>380185.51265960536</v>
      </c>
      <c r="F209" s="47"/>
      <c r="G209" s="115">
        <f t="shared" si="11"/>
        <v>213201.41165209803</v>
      </c>
      <c r="I209" s="115">
        <f t="shared" si="12"/>
        <v>208918.50117136628</v>
      </c>
      <c r="K209" s="115">
        <f t="shared" si="13"/>
        <v>337424.73498036462</v>
      </c>
      <c r="M209" s="115">
        <f t="shared" si="14"/>
        <v>334141.82449963287</v>
      </c>
    </row>
    <row r="210" spans="2:13" s="44" customFormat="1" x14ac:dyDescent="0.45">
      <c r="B210" s="47"/>
      <c r="C210" s="115">
        <f t="shared" si="9"/>
        <v>382149.80447501334</v>
      </c>
      <c r="D210" s="47"/>
      <c r="E210" s="115">
        <f t="shared" si="10"/>
        <v>378866.89399428159</v>
      </c>
      <c r="F210" s="47"/>
      <c r="G210" s="115">
        <f t="shared" si="11"/>
        <v>209997.91342741833</v>
      </c>
      <c r="I210" s="115">
        <f t="shared" si="12"/>
        <v>205715.00294668658</v>
      </c>
      <c r="K210" s="115">
        <f t="shared" si="13"/>
        <v>335659.38528590201</v>
      </c>
      <c r="M210" s="115">
        <f t="shared" si="14"/>
        <v>332376.47480517026</v>
      </c>
    </row>
    <row r="211" spans="2:13" s="44" customFormat="1" x14ac:dyDescent="0.45">
      <c r="B211" s="47"/>
      <c r="C211" s="115">
        <f t="shared" si="9"/>
        <v>380824.37294658535</v>
      </c>
      <c r="D211" s="47"/>
      <c r="E211" s="115">
        <f t="shared" si="10"/>
        <v>377541.4624658536</v>
      </c>
      <c r="F211" s="47"/>
      <c r="G211" s="115">
        <f t="shared" si="11"/>
        <v>206777.86379524446</v>
      </c>
      <c r="I211" s="115">
        <f t="shared" si="12"/>
        <v>202494.95331451271</v>
      </c>
      <c r="K211" s="115">
        <f t="shared" si="13"/>
        <v>333886.0179615771</v>
      </c>
      <c r="M211" s="115">
        <f t="shared" si="14"/>
        <v>330603.10748084536</v>
      </c>
    </row>
    <row r="212" spans="2:13" s="44" customFormat="1" x14ac:dyDescent="0.45">
      <c r="B212" s="47"/>
      <c r="C212" s="115">
        <f t="shared" si="9"/>
        <v>379492.0933552605</v>
      </c>
      <c r="D212" s="47"/>
      <c r="E212" s="115">
        <f t="shared" si="10"/>
        <v>376209.18287452875</v>
      </c>
      <c r="F212" s="47"/>
      <c r="G212" s="115">
        <f t="shared" si="11"/>
        <v>203541.17723997103</v>
      </c>
      <c r="I212" s="115">
        <f t="shared" si="12"/>
        <v>199258.26675923928</v>
      </c>
      <c r="K212" s="115">
        <f t="shared" si="13"/>
        <v>332104.59659398755</v>
      </c>
      <c r="M212" s="115">
        <f t="shared" si="14"/>
        <v>328821.6861132558</v>
      </c>
    </row>
    <row r="213" spans="2:13" s="44" customFormat="1" x14ac:dyDescent="0.45">
      <c r="B213" s="47"/>
      <c r="C213" s="115">
        <f t="shared" si="9"/>
        <v>378152.93031938048</v>
      </c>
      <c r="D213" s="47"/>
      <c r="E213" s="115">
        <f t="shared" si="10"/>
        <v>374870.01983864873</v>
      </c>
      <c r="F213" s="47"/>
      <c r="G213" s="115">
        <f t="shared" si="11"/>
        <v>200287.76780416202</v>
      </c>
      <c r="I213" s="115">
        <f t="shared" si="12"/>
        <v>196004.85732343027</v>
      </c>
      <c r="K213" s="115">
        <f t="shared" si="13"/>
        <v>330315.08460435353</v>
      </c>
      <c r="M213" s="115">
        <f t="shared" si="14"/>
        <v>327032.17412362178</v>
      </c>
    </row>
    <row r="214" spans="2:13" s="44" customFormat="1" x14ac:dyDescent="0.45">
      <c r="B214" s="47"/>
      <c r="C214" s="115">
        <f t="shared" si="9"/>
        <v>376806.84827448177</v>
      </c>
      <c r="D214" s="47"/>
      <c r="E214" s="115">
        <f t="shared" si="10"/>
        <v>373523.93779375002</v>
      </c>
      <c r="F214" s="47"/>
      <c r="G214" s="115">
        <f t="shared" si="11"/>
        <v>197017.549086268</v>
      </c>
      <c r="I214" s="115">
        <f t="shared" si="12"/>
        <v>192734.63860553625</v>
      </c>
      <c r="K214" s="115">
        <f t="shared" si="13"/>
        <v>328517.44524776656</v>
      </c>
      <c r="M214" s="115">
        <f t="shared" si="14"/>
        <v>325234.53476703481</v>
      </c>
    </row>
    <row r="215" spans="2:13" s="44" customFormat="1" x14ac:dyDescent="0.45">
      <c r="B215" s="47"/>
      <c r="C215" s="115">
        <f t="shared" si="9"/>
        <v>375453.81147235108</v>
      </c>
      <c r="D215" s="47"/>
      <c r="E215" s="115">
        <f t="shared" si="10"/>
        <v>372170.90099161933</v>
      </c>
      <c r="F215" s="47"/>
      <c r="G215" s="115">
        <f t="shared" si="11"/>
        <v>193730.43423833151</v>
      </c>
      <c r="I215" s="115">
        <f t="shared" si="12"/>
        <v>189447.52375759976</v>
      </c>
      <c r="K215" s="115">
        <f t="shared" si="13"/>
        <v>326711.64161243511</v>
      </c>
      <c r="M215" s="115">
        <f t="shared" si="14"/>
        <v>323428.73113170336</v>
      </c>
    </row>
    <row r="216" spans="2:13" s="44" customFormat="1" x14ac:dyDescent="0.45">
      <c r="B216" s="47"/>
      <c r="C216" s="115">
        <f t="shared" ref="C216:C279" si="15">IF((E215+(E215*$C$8/12))&lt;0,0,(E215+(E215*$C$8/12)))</f>
        <v>374093.78398007603</v>
      </c>
      <c r="D216" s="47"/>
      <c r="E216" s="115">
        <f t="shared" ref="E216:E279" si="16">C216-$E$85</f>
        <v>370810.87349934428</v>
      </c>
      <c r="F216" s="47"/>
      <c r="G216" s="115">
        <f t="shared" si="11"/>
        <v>190426.3359636807</v>
      </c>
      <c r="I216" s="115">
        <f t="shared" si="12"/>
        <v>186143.42548294895</v>
      </c>
      <c r="K216" s="115">
        <f t="shared" si="13"/>
        <v>324897.63661892654</v>
      </c>
      <c r="M216" s="115">
        <f t="shared" si="14"/>
        <v>321614.72613819479</v>
      </c>
    </row>
    <row r="217" spans="2:13" s="44" customFormat="1" x14ac:dyDescent="0.45">
      <c r="B217" s="47"/>
      <c r="C217" s="115">
        <f t="shared" si="15"/>
        <v>372726.7296790909</v>
      </c>
      <c r="D217" s="47"/>
      <c r="E217" s="115">
        <f t="shared" si="16"/>
        <v>369443.81919835915</v>
      </c>
      <c r="F217" s="47"/>
      <c r="G217" s="115">
        <f t="shared" ref="G217:G280" si="17">IF((I216+(I216*$C$8/12))&lt;0,0,(I216+(I216*$C$8/12)))</f>
        <v>187105.16651461084</v>
      </c>
      <c r="I217" s="115">
        <f t="shared" ref="I217:I280" si="18">G217-$I$85</f>
        <v>182822.25603387909</v>
      </c>
      <c r="K217" s="115">
        <f t="shared" ref="K217:K280" si="19">IF((M216+(M216*($C$8+$E$8)/12))&lt;0,0,(M216+(M216*($C$8+$E$8)/12)))</f>
        <v>323075.39301940578</v>
      </c>
      <c r="M217" s="115">
        <f t="shared" ref="M217:M280" si="20">K217-$E$85</f>
        <v>319792.48253867403</v>
      </c>
    </row>
    <row r="218" spans="2:13" s="44" customFormat="1" x14ac:dyDescent="0.45">
      <c r="B218" s="47"/>
      <c r="C218" s="115">
        <f t="shared" si="15"/>
        <v>371352.61226421734</v>
      </c>
      <c r="D218" s="47"/>
      <c r="E218" s="115">
        <f t="shared" si="16"/>
        <v>368069.70178348559</v>
      </c>
      <c r="F218" s="47"/>
      <c r="G218" s="115">
        <f t="shared" si="17"/>
        <v>183766.83769005415</v>
      </c>
      <c r="I218" s="115">
        <f t="shared" si="18"/>
        <v>179483.9272093224</v>
      </c>
      <c r="K218" s="115">
        <f t="shared" si="19"/>
        <v>321244.87339687051</v>
      </c>
      <c r="M218" s="115">
        <f t="shared" si="20"/>
        <v>317961.96291613876</v>
      </c>
    </row>
    <row r="219" spans="2:13" s="44" customFormat="1" x14ac:dyDescent="0.45">
      <c r="B219" s="47">
        <v>11</v>
      </c>
      <c r="C219" s="115">
        <f t="shared" si="15"/>
        <v>369971.3952427003</v>
      </c>
      <c r="D219" s="47"/>
      <c r="E219" s="115">
        <f t="shared" si="16"/>
        <v>366688.48476196855</v>
      </c>
      <c r="F219" s="47"/>
      <c r="G219" s="115">
        <f t="shared" si="17"/>
        <v>180411.26083323723</v>
      </c>
      <c r="I219" s="115">
        <f t="shared" si="18"/>
        <v>176128.35035250548</v>
      </c>
      <c r="K219" s="115">
        <f t="shared" si="19"/>
        <v>319406.0401643829</v>
      </c>
      <c r="M219" s="115">
        <f t="shared" si="20"/>
        <v>316123.12968365115</v>
      </c>
    </row>
    <row r="220" spans="2:13" s="44" customFormat="1" x14ac:dyDescent="0.45">
      <c r="B220" s="47"/>
      <c r="C220" s="115">
        <f t="shared" si="15"/>
        <v>368583.04193323874</v>
      </c>
      <c r="D220" s="47"/>
      <c r="E220" s="115">
        <f t="shared" si="16"/>
        <v>365300.13145250699</v>
      </c>
      <c r="F220" s="47"/>
      <c r="G220" s="115">
        <f t="shared" si="17"/>
        <v>177038.34682932677</v>
      </c>
      <c r="I220" s="115">
        <f t="shared" si="18"/>
        <v>172755.43634859502</v>
      </c>
      <c r="K220" s="115">
        <f t="shared" si="19"/>
        <v>317558.8555642977</v>
      </c>
      <c r="M220" s="115">
        <f t="shared" si="20"/>
        <v>314275.94508356595</v>
      </c>
    </row>
    <row r="221" spans="2:13" s="44" customFormat="1" x14ac:dyDescent="0.45">
      <c r="B221" s="47"/>
      <c r="C221" s="115">
        <f t="shared" si="15"/>
        <v>367187.51546501159</v>
      </c>
      <c r="D221" s="47"/>
      <c r="E221" s="115">
        <f t="shared" si="16"/>
        <v>363904.60498427984</v>
      </c>
      <c r="F221" s="47"/>
      <c r="G221" s="115">
        <f t="shared" si="17"/>
        <v>173648.00610306277</v>
      </c>
      <c r="I221" s="115">
        <f t="shared" si="18"/>
        <v>169365.09562233102</v>
      </c>
      <c r="K221" s="115">
        <f t="shared" si="19"/>
        <v>315703.28166748717</v>
      </c>
      <c r="M221" s="115">
        <f t="shared" si="20"/>
        <v>312420.37118675542</v>
      </c>
    </row>
    <row r="222" spans="2:13" s="44" customFormat="1" x14ac:dyDescent="0.45">
      <c r="B222" s="47"/>
      <c r="C222" s="115">
        <f t="shared" si="15"/>
        <v>365784.77877669863</v>
      </c>
      <c r="D222" s="47"/>
      <c r="E222" s="115">
        <f t="shared" si="16"/>
        <v>362501.86829596688</v>
      </c>
      <c r="F222" s="47"/>
      <c r="G222" s="115">
        <f t="shared" si="17"/>
        <v>170240.14861637974</v>
      </c>
      <c r="I222" s="115">
        <f t="shared" si="18"/>
        <v>165957.23813564799</v>
      </c>
      <c r="K222" s="115">
        <f t="shared" si="19"/>
        <v>313839.28037256195</v>
      </c>
      <c r="M222" s="115">
        <f t="shared" si="20"/>
        <v>310556.3698918302</v>
      </c>
    </row>
    <row r="223" spans="2:13" s="44" customFormat="1" x14ac:dyDescent="0.45">
      <c r="B223" s="47"/>
      <c r="C223" s="115">
        <f t="shared" si="15"/>
        <v>364374.79461549607</v>
      </c>
      <c r="D223" s="47"/>
      <c r="E223" s="115">
        <f t="shared" si="16"/>
        <v>361091.88413476432</v>
      </c>
      <c r="F223" s="47"/>
      <c r="G223" s="115">
        <f t="shared" si="17"/>
        <v>166814.68386601549</v>
      </c>
      <c r="I223" s="115">
        <f t="shared" si="18"/>
        <v>162531.77338528374</v>
      </c>
      <c r="K223" s="115">
        <f t="shared" si="19"/>
        <v>311966.81340508891</v>
      </c>
      <c r="M223" s="115">
        <f t="shared" si="20"/>
        <v>308683.90292435716</v>
      </c>
    </row>
    <row r="224" spans="2:13" s="44" customFormat="1" x14ac:dyDescent="0.45">
      <c r="B224" s="47"/>
      <c r="C224" s="115">
        <f t="shared" si="15"/>
        <v>362957.52553612727</v>
      </c>
      <c r="D224" s="47"/>
      <c r="E224" s="115">
        <f t="shared" si="16"/>
        <v>359674.61505539552</v>
      </c>
      <c r="F224" s="47"/>
      <c r="G224" s="115">
        <f t="shared" si="17"/>
        <v>163371.52088110772</v>
      </c>
      <c r="I224" s="115">
        <f t="shared" si="18"/>
        <v>159088.61040037597</v>
      </c>
      <c r="K224" s="115">
        <f t="shared" si="19"/>
        <v>310085.84231680527</v>
      </c>
      <c r="M224" s="115">
        <f t="shared" si="20"/>
        <v>306802.93183607352</v>
      </c>
    </row>
    <row r="225" spans="2:13" s="44" customFormat="1" x14ac:dyDescent="0.45">
      <c r="B225" s="47"/>
      <c r="C225" s="115">
        <f t="shared" si="15"/>
        <v>361532.93389984837</v>
      </c>
      <c r="D225" s="47"/>
      <c r="E225" s="115">
        <f t="shared" si="16"/>
        <v>358250.02341911662</v>
      </c>
      <c r="F225" s="47"/>
      <c r="G225" s="115">
        <f t="shared" si="17"/>
        <v>159910.5682207779</v>
      </c>
      <c r="I225" s="115">
        <f t="shared" si="18"/>
        <v>155627.65774004615</v>
      </c>
      <c r="K225" s="115">
        <f t="shared" si="19"/>
        <v>308196.32848482899</v>
      </c>
      <c r="M225" s="115">
        <f t="shared" si="20"/>
        <v>304913.41800409724</v>
      </c>
    </row>
    <row r="226" spans="2:13" s="44" customFormat="1" x14ac:dyDescent="0.45">
      <c r="B226" s="47"/>
      <c r="C226" s="115">
        <f t="shared" si="15"/>
        <v>360100.98187344871</v>
      </c>
      <c r="D226" s="47"/>
      <c r="E226" s="115">
        <f t="shared" si="16"/>
        <v>356818.07139271696</v>
      </c>
      <c r="F226" s="47"/>
      <c r="G226" s="115">
        <f t="shared" si="17"/>
        <v>156431.73397170307</v>
      </c>
      <c r="I226" s="115">
        <f t="shared" si="18"/>
        <v>152148.82349097132</v>
      </c>
      <c r="K226" s="115">
        <f t="shared" si="19"/>
        <v>306298.23311086587</v>
      </c>
      <c r="M226" s="115">
        <f t="shared" si="20"/>
        <v>303015.32263013412</v>
      </c>
    </row>
    <row r="227" spans="2:13" s="44" customFormat="1" x14ac:dyDescent="0.45">
      <c r="B227" s="47"/>
      <c r="C227" s="115">
        <f t="shared" si="15"/>
        <v>358661.63142824598</v>
      </c>
      <c r="D227" s="47"/>
      <c r="E227" s="115">
        <f t="shared" si="16"/>
        <v>355378.72094751423</v>
      </c>
      <c r="F227" s="47"/>
      <c r="G227" s="115">
        <f t="shared" si="17"/>
        <v>152934.92574567467</v>
      </c>
      <c r="I227" s="115">
        <f t="shared" si="18"/>
        <v>148652.01526494292</v>
      </c>
      <c r="K227" s="115">
        <f t="shared" si="19"/>
        <v>304391.51722041267</v>
      </c>
      <c r="M227" s="115">
        <f t="shared" si="20"/>
        <v>301108.60673968092</v>
      </c>
    </row>
    <row r="228" spans="2:13" s="44" customFormat="1" x14ac:dyDescent="0.45">
      <c r="B228" s="47"/>
      <c r="C228" s="115">
        <f t="shared" si="15"/>
        <v>357214.84433907637</v>
      </c>
      <c r="D228" s="47"/>
      <c r="E228" s="115">
        <f t="shared" si="16"/>
        <v>353931.93385834462</v>
      </c>
      <c r="F228" s="47"/>
      <c r="G228" s="115">
        <f t="shared" si="17"/>
        <v>149420.05067714513</v>
      </c>
      <c r="I228" s="115">
        <f t="shared" si="18"/>
        <v>145137.14019641338</v>
      </c>
      <c r="K228" s="115">
        <f t="shared" si="19"/>
        <v>302476.14166195696</v>
      </c>
      <c r="M228" s="115">
        <f t="shared" si="20"/>
        <v>299193.23118122522</v>
      </c>
    </row>
    <row r="229" spans="2:13" s="44" customFormat="1" x14ac:dyDescent="0.45">
      <c r="B229" s="47"/>
      <c r="C229" s="115">
        <f t="shared" si="15"/>
        <v>355760.58218327939</v>
      </c>
      <c r="D229" s="47"/>
      <c r="E229" s="115">
        <f t="shared" si="16"/>
        <v>352477.67170254764</v>
      </c>
      <c r="F229" s="47"/>
      <c r="G229" s="115">
        <f t="shared" si="17"/>
        <v>145887.01542076151</v>
      </c>
      <c r="I229" s="115">
        <f t="shared" si="18"/>
        <v>141604.10494002976</v>
      </c>
      <c r="K229" s="115">
        <f t="shared" si="19"/>
        <v>300552.06710617326</v>
      </c>
      <c r="M229" s="115">
        <f t="shared" si="20"/>
        <v>297269.15662544151</v>
      </c>
    </row>
    <row r="230" spans="2:13" s="44" customFormat="1" x14ac:dyDescent="0.45">
      <c r="B230" s="47"/>
      <c r="C230" s="115">
        <f t="shared" si="15"/>
        <v>354298.80633967748</v>
      </c>
      <c r="D230" s="47"/>
      <c r="E230" s="115">
        <f t="shared" si="16"/>
        <v>351015.89585894573</v>
      </c>
      <c r="F230" s="47"/>
      <c r="G230" s="115">
        <f t="shared" si="17"/>
        <v>142335.72614888658</v>
      </c>
      <c r="I230" s="115">
        <f t="shared" si="18"/>
        <v>138052.81566815483</v>
      </c>
      <c r="K230" s="115">
        <f t="shared" si="19"/>
        <v>298619.25404511538</v>
      </c>
      <c r="M230" s="115">
        <f t="shared" si="20"/>
        <v>295336.34356438363</v>
      </c>
    </row>
    <row r="231" spans="2:13" s="44" customFormat="1" x14ac:dyDescent="0.45">
      <c r="B231" s="47">
        <v>12</v>
      </c>
      <c r="C231" s="115">
        <f t="shared" si="15"/>
        <v>352829.47798755026</v>
      </c>
      <c r="D231" s="47"/>
      <c r="E231" s="115">
        <f t="shared" si="16"/>
        <v>349546.56750681851</v>
      </c>
      <c r="F231" s="47"/>
      <c r="G231" s="115">
        <f t="shared" si="17"/>
        <v>138766.08854910696</v>
      </c>
      <c r="I231" s="115">
        <f t="shared" si="18"/>
        <v>134483.17806837521</v>
      </c>
      <c r="K231" s="115">
        <f t="shared" si="19"/>
        <v>296677.66279140522</v>
      </c>
      <c r="M231" s="115">
        <f t="shared" si="20"/>
        <v>293394.75231067347</v>
      </c>
    </row>
    <row r="232" spans="2:13" s="44" customFormat="1" x14ac:dyDescent="0.45">
      <c r="B232" s="47"/>
      <c r="C232" s="115">
        <f t="shared" si="15"/>
        <v>351352.55810560373</v>
      </c>
      <c r="D232" s="47"/>
      <c r="E232" s="115">
        <f t="shared" si="16"/>
        <v>348069.64762487198</v>
      </c>
      <c r="F232" s="47"/>
      <c r="G232" s="115">
        <f t="shared" si="17"/>
        <v>135178.00782172848</v>
      </c>
      <c r="I232" s="115">
        <f t="shared" si="18"/>
        <v>130895.09734099673</v>
      </c>
      <c r="K232" s="115">
        <f t="shared" si="19"/>
        <v>294727.25347741781</v>
      </c>
      <c r="M232" s="115">
        <f t="shared" si="20"/>
        <v>291444.34299668606</v>
      </c>
    </row>
    <row r="233" spans="2:13" s="44" customFormat="1" x14ac:dyDescent="0.45">
      <c r="B233" s="47"/>
      <c r="C233" s="115">
        <f t="shared" si="15"/>
        <v>349868.00747093384</v>
      </c>
      <c r="D233" s="47"/>
      <c r="E233" s="115">
        <f t="shared" si="16"/>
        <v>346585.09699020209</v>
      </c>
      <c r="F233" s="47"/>
      <c r="G233" s="115">
        <f t="shared" si="17"/>
        <v>131571.38867725854</v>
      </c>
      <c r="I233" s="115">
        <f t="shared" si="18"/>
        <v>127288.47819652679</v>
      </c>
      <c r="K233" s="115">
        <f t="shared" si="19"/>
        <v>292767.98605446267</v>
      </c>
      <c r="M233" s="115">
        <f t="shared" si="20"/>
        <v>289485.07557373092</v>
      </c>
    </row>
    <row r="234" spans="2:13" s="44" customFormat="1" x14ac:dyDescent="0.45">
      <c r="B234" s="47"/>
      <c r="C234" s="115">
        <f t="shared" si="15"/>
        <v>348375.78665798478</v>
      </c>
      <c r="D234" s="47"/>
      <c r="E234" s="115">
        <f t="shared" si="16"/>
        <v>345092.87617725303</v>
      </c>
      <c r="F234" s="47"/>
      <c r="G234" s="115">
        <f t="shared" si="17"/>
        <v>127946.13533387551</v>
      </c>
      <c r="I234" s="115">
        <f t="shared" si="18"/>
        <v>123663.22485314377</v>
      </c>
      <c r="K234" s="115">
        <f t="shared" si="19"/>
        <v>290799.8202919616</v>
      </c>
      <c r="M234" s="115">
        <f t="shared" si="20"/>
        <v>287516.90981122985</v>
      </c>
    </row>
    <row r="235" spans="2:13" s="44" customFormat="1" x14ac:dyDescent="0.45">
      <c r="B235" s="47"/>
      <c r="C235" s="115">
        <f t="shared" si="15"/>
        <v>346875.85603750218</v>
      </c>
      <c r="D235" s="47"/>
      <c r="E235" s="115">
        <f t="shared" si="16"/>
        <v>343592.94555677043</v>
      </c>
      <c r="F235" s="47"/>
      <c r="G235" s="115">
        <f t="shared" si="17"/>
        <v>124302.151514885</v>
      </c>
      <c r="I235" s="115">
        <f t="shared" si="18"/>
        <v>120019.24103415325</v>
      </c>
      <c r="K235" s="115">
        <f t="shared" si="19"/>
        <v>288822.71577662253</v>
      </c>
      <c r="M235" s="115">
        <f t="shared" si="20"/>
        <v>285539.80529589078</v>
      </c>
    </row>
    <row r="236" spans="2:13" s="44" customFormat="1" x14ac:dyDescent="0.45">
      <c r="B236" s="47"/>
      <c r="C236" s="115">
        <f t="shared" si="15"/>
        <v>345368.1757754804</v>
      </c>
      <c r="D236" s="47"/>
      <c r="E236" s="115">
        <f t="shared" si="16"/>
        <v>342085.26529474865</v>
      </c>
      <c r="F236" s="47"/>
      <c r="G236" s="115">
        <f t="shared" si="17"/>
        <v>120639.34044616304</v>
      </c>
      <c r="I236" s="115">
        <f t="shared" si="18"/>
        <v>116356.42996543129</v>
      </c>
      <c r="K236" s="115">
        <f t="shared" si="19"/>
        <v>286836.63191160961</v>
      </c>
      <c r="M236" s="115">
        <f t="shared" si="20"/>
        <v>283553.72143087786</v>
      </c>
    </row>
    <row r="237" spans="2:13" s="44" customFormat="1" x14ac:dyDescent="0.45">
      <c r="B237" s="47"/>
      <c r="C237" s="115">
        <f t="shared" si="15"/>
        <v>343852.70583210484</v>
      </c>
      <c r="D237" s="47"/>
      <c r="E237" s="115">
        <f t="shared" si="16"/>
        <v>340569.79535137309</v>
      </c>
      <c r="F237" s="47"/>
      <c r="G237" s="115">
        <f t="shared" si="17"/>
        <v>116957.60485358602</v>
      </c>
      <c r="I237" s="115">
        <f t="shared" si="18"/>
        <v>112674.69437285427</v>
      </c>
      <c r="K237" s="115">
        <f t="shared" si="19"/>
        <v>284841.52791570977</v>
      </c>
      <c r="M237" s="115">
        <f t="shared" si="20"/>
        <v>281558.61743497802</v>
      </c>
    </row>
    <row r="238" spans="2:13" s="44" customFormat="1" x14ac:dyDescent="0.45">
      <c r="B238" s="47"/>
      <c r="C238" s="115">
        <f t="shared" si="15"/>
        <v>342329.40596068854</v>
      </c>
      <c r="D238" s="47"/>
      <c r="E238" s="115">
        <f t="shared" si="16"/>
        <v>339046.49547995679</v>
      </c>
      <c r="F238" s="47"/>
      <c r="G238" s="115">
        <f t="shared" si="17"/>
        <v>113256.84696044735</v>
      </c>
      <c r="I238" s="115">
        <f t="shared" si="18"/>
        <v>108973.9364797156</v>
      </c>
      <c r="K238" s="115">
        <f t="shared" si="19"/>
        <v>282837.36282249523</v>
      </c>
      <c r="M238" s="115">
        <f t="shared" si="20"/>
        <v>279554.45234176348</v>
      </c>
    </row>
    <row r="239" spans="2:13" s="44" customFormat="1" x14ac:dyDescent="0.45">
      <c r="B239" s="47"/>
      <c r="C239" s="115">
        <f t="shared" si="15"/>
        <v>340798.23570660321</v>
      </c>
      <c r="D239" s="47"/>
      <c r="E239" s="115">
        <f t="shared" si="16"/>
        <v>337515.32522587146</v>
      </c>
      <c r="F239" s="47"/>
      <c r="G239" s="115">
        <f t="shared" si="17"/>
        <v>109536.9684848608</v>
      </c>
      <c r="I239" s="115">
        <f t="shared" si="18"/>
        <v>105254.05800412905</v>
      </c>
      <c r="K239" s="115">
        <f t="shared" si="19"/>
        <v>280824.09547948232</v>
      </c>
      <c r="M239" s="115">
        <f t="shared" si="20"/>
        <v>277541.18499875057</v>
      </c>
    </row>
    <row r="240" spans="2:13" s="44" customFormat="1" x14ac:dyDescent="0.45">
      <c r="B240" s="47"/>
      <c r="C240" s="115">
        <f t="shared" si="15"/>
        <v>339259.15440620511</v>
      </c>
      <c r="D240" s="47"/>
      <c r="E240" s="115">
        <f t="shared" si="16"/>
        <v>335976.24392547336</v>
      </c>
      <c r="F240" s="47"/>
      <c r="G240" s="115">
        <f t="shared" si="17"/>
        <v>105797.87063715038</v>
      </c>
      <c r="I240" s="115">
        <f t="shared" si="18"/>
        <v>101514.96015641863</v>
      </c>
      <c r="K240" s="115">
        <f t="shared" si="19"/>
        <v>278801.68454728654</v>
      </c>
      <c r="M240" s="115">
        <f t="shared" si="20"/>
        <v>275518.77406655479</v>
      </c>
    </row>
    <row r="241" spans="2:13" s="44" customFormat="1" x14ac:dyDescent="0.45">
      <c r="B241" s="47"/>
      <c r="C241" s="115">
        <f t="shared" si="15"/>
        <v>337712.12118575495</v>
      </c>
      <c r="D241" s="47"/>
      <c r="E241" s="115">
        <f t="shared" si="16"/>
        <v>334429.2107050232</v>
      </c>
      <c r="F241" s="47"/>
      <c r="G241" s="115">
        <f t="shared" si="17"/>
        <v>102039.45411722679</v>
      </c>
      <c r="I241" s="115">
        <f t="shared" si="18"/>
        <v>97756.543636495044</v>
      </c>
      <c r="K241" s="115">
        <f t="shared" si="19"/>
        <v>276770.08849877375</v>
      </c>
      <c r="M241" s="115">
        <f t="shared" si="20"/>
        <v>273487.178018042</v>
      </c>
    </row>
    <row r="242" spans="2:13" s="44" customFormat="1" x14ac:dyDescent="0.45">
      <c r="B242" s="47"/>
      <c r="C242" s="115">
        <f t="shared" si="15"/>
        <v>336157.0949603325</v>
      </c>
      <c r="D242" s="47"/>
      <c r="E242" s="115">
        <f t="shared" si="16"/>
        <v>332874.18447960075</v>
      </c>
      <c r="F242" s="47"/>
      <c r="G242" s="115">
        <f t="shared" si="17"/>
        <v>98261.619111950262</v>
      </c>
      <c r="I242" s="115">
        <f t="shared" si="18"/>
        <v>93978.708631218513</v>
      </c>
      <c r="K242" s="115">
        <f t="shared" si="19"/>
        <v>274729.26561820728</v>
      </c>
      <c r="M242" s="115">
        <f t="shared" si="20"/>
        <v>271446.35513747553</v>
      </c>
    </row>
    <row r="243" spans="2:13" s="44" customFormat="1" x14ac:dyDescent="0.45">
      <c r="B243" s="47">
        <v>13</v>
      </c>
      <c r="C243" s="115">
        <f t="shared" si="15"/>
        <v>334594.03443274536</v>
      </c>
      <c r="D243" s="47"/>
      <c r="E243" s="115">
        <f t="shared" si="16"/>
        <v>331311.12395201362</v>
      </c>
      <c r="F243" s="47"/>
      <c r="G243" s="115">
        <f t="shared" si="17"/>
        <v>94464.265292479802</v>
      </c>
      <c r="I243" s="115">
        <f t="shared" si="18"/>
        <v>90181.354811748053</v>
      </c>
      <c r="K243" s="115">
        <f t="shared" si="19"/>
        <v>272679.17400039156</v>
      </c>
      <c r="M243" s="115">
        <f t="shared" si="20"/>
        <v>269396.26351965981</v>
      </c>
    </row>
    <row r="244" spans="2:13" s="44" customFormat="1" x14ac:dyDescent="0.45">
      <c r="B244" s="47"/>
      <c r="C244" s="115">
        <f t="shared" si="15"/>
        <v>333022.89809243236</v>
      </c>
      <c r="D244" s="47"/>
      <c r="E244" s="115">
        <f t="shared" si="16"/>
        <v>329739.98761170061</v>
      </c>
      <c r="F244" s="47"/>
      <c r="G244" s="115">
        <f t="shared" si="17"/>
        <v>90647.291811608753</v>
      </c>
      <c r="I244" s="115">
        <f t="shared" si="18"/>
        <v>86364.381330877004</v>
      </c>
      <c r="K244" s="115">
        <f t="shared" si="19"/>
        <v>270619.77154981159</v>
      </c>
      <c r="M244" s="115">
        <f t="shared" si="20"/>
        <v>267336.86106907984</v>
      </c>
    </row>
    <row r="245" spans="2:13" s="44" customFormat="1" x14ac:dyDescent="0.45">
      <c r="B245" s="47"/>
      <c r="C245" s="115">
        <f t="shared" si="15"/>
        <v>331443.64421436103</v>
      </c>
      <c r="D245" s="47"/>
      <c r="E245" s="115">
        <f t="shared" si="16"/>
        <v>328160.73373362928</v>
      </c>
      <c r="F245" s="47"/>
      <c r="G245" s="115">
        <f t="shared" si="17"/>
        <v>86810.597301086542</v>
      </c>
      <c r="I245" s="115">
        <f t="shared" si="18"/>
        <v>82527.686820354793</v>
      </c>
      <c r="K245" s="115">
        <f t="shared" si="19"/>
        <v>268551.01597976859</v>
      </c>
      <c r="M245" s="115">
        <f t="shared" si="20"/>
        <v>265268.10549903684</v>
      </c>
    </row>
    <row r="246" spans="2:13" s="44" customFormat="1" x14ac:dyDescent="0.45">
      <c r="B246" s="47"/>
      <c r="C246" s="115">
        <f t="shared" si="15"/>
        <v>329856.23085791973</v>
      </c>
      <c r="D246" s="47"/>
      <c r="E246" s="115">
        <f t="shared" si="16"/>
        <v>326573.32037718798</v>
      </c>
      <c r="F246" s="47"/>
      <c r="G246" s="115">
        <f t="shared" si="17"/>
        <v>82954.079868926623</v>
      </c>
      <c r="I246" s="115">
        <f t="shared" si="18"/>
        <v>78671.169388194874</v>
      </c>
      <c r="K246" s="115">
        <f t="shared" si="19"/>
        <v>266472.86481151165</v>
      </c>
      <c r="M246" s="115">
        <f t="shared" si="20"/>
        <v>263189.9543307799</v>
      </c>
    </row>
    <row r="247" spans="2:13" s="44" customFormat="1" x14ac:dyDescent="0.45">
      <c r="B247" s="47"/>
      <c r="C247" s="115">
        <f t="shared" si="15"/>
        <v>328260.61586580344</v>
      </c>
      <c r="D247" s="47"/>
      <c r="E247" s="115">
        <f t="shared" si="16"/>
        <v>324977.70538507169</v>
      </c>
      <c r="F247" s="47"/>
      <c r="G247" s="115">
        <f t="shared" si="17"/>
        <v>79077.63709670055</v>
      </c>
      <c r="I247" s="115">
        <f t="shared" si="18"/>
        <v>74794.726615968801</v>
      </c>
      <c r="K247" s="115">
        <f t="shared" si="19"/>
        <v>264385.27537336556</v>
      </c>
      <c r="M247" s="115">
        <f t="shared" si="20"/>
        <v>261102.36489263381</v>
      </c>
    </row>
    <row r="248" spans="2:13" s="44" customFormat="1" x14ac:dyDescent="0.45">
      <c r="B248" s="47"/>
      <c r="C248" s="115">
        <f t="shared" si="15"/>
        <v>326656.75686289457</v>
      </c>
      <c r="D248" s="47"/>
      <c r="E248" s="115">
        <f t="shared" si="16"/>
        <v>323373.84638216282</v>
      </c>
      <c r="F248" s="47"/>
      <c r="G248" s="115">
        <f t="shared" si="17"/>
        <v>75181.166036817973</v>
      </c>
      <c r="I248" s="115">
        <f t="shared" si="18"/>
        <v>70898.255556086224</v>
      </c>
      <c r="K248" s="115">
        <f t="shared" si="19"/>
        <v>262288.20479985455</v>
      </c>
      <c r="M248" s="115">
        <f t="shared" si="20"/>
        <v>259005.2943191228</v>
      </c>
    </row>
    <row r="249" spans="2:13" s="44" customFormat="1" x14ac:dyDescent="0.45">
      <c r="B249" s="47"/>
      <c r="C249" s="115">
        <f t="shared" si="15"/>
        <v>325044.61125513731</v>
      </c>
      <c r="D249" s="47"/>
      <c r="E249" s="115">
        <f t="shared" si="16"/>
        <v>321761.70077440556</v>
      </c>
      <c r="F249" s="47"/>
      <c r="G249" s="115">
        <f t="shared" si="17"/>
        <v>71264.563209792672</v>
      </c>
      <c r="I249" s="115">
        <f t="shared" si="18"/>
        <v>66981.652729060923</v>
      </c>
      <c r="K249" s="115">
        <f t="shared" si="19"/>
        <v>260181.61003082214</v>
      </c>
      <c r="M249" s="115">
        <f t="shared" si="20"/>
        <v>256898.69955009039</v>
      </c>
    </row>
    <row r="250" spans="2:13" s="44" customFormat="1" x14ac:dyDescent="0.45">
      <c r="B250" s="47"/>
      <c r="C250" s="115">
        <f t="shared" si="15"/>
        <v>323424.13622840663</v>
      </c>
      <c r="D250" s="47"/>
      <c r="E250" s="115">
        <f t="shared" si="16"/>
        <v>320141.22574767488</v>
      </c>
      <c r="F250" s="47"/>
      <c r="G250" s="115">
        <f t="shared" si="17"/>
        <v>67327.72460149441</v>
      </c>
      <c r="I250" s="115">
        <f t="shared" si="18"/>
        <v>63044.814120762661</v>
      </c>
      <c r="K250" s="115">
        <f t="shared" si="19"/>
        <v>258065.44781054705</v>
      </c>
      <c r="M250" s="115">
        <f t="shared" si="20"/>
        <v>254782.5373298153</v>
      </c>
    </row>
    <row r="251" spans="2:13" s="44" customFormat="1" x14ac:dyDescent="0.45">
      <c r="B251" s="47"/>
      <c r="C251" s="115">
        <f t="shared" si="15"/>
        <v>321795.28874737117</v>
      </c>
      <c r="D251" s="47"/>
      <c r="E251" s="115">
        <f t="shared" si="16"/>
        <v>318512.37826663943</v>
      </c>
      <c r="F251" s="47"/>
      <c r="G251" s="115">
        <f t="shared" si="17"/>
        <v>63370.545660386604</v>
      </c>
      <c r="I251" s="115">
        <f t="shared" si="18"/>
        <v>59087.635179654855</v>
      </c>
      <c r="K251" s="115">
        <f t="shared" si="19"/>
        <v>255939.67468685488</v>
      </c>
      <c r="M251" s="115">
        <f t="shared" si="20"/>
        <v>252656.76420612313</v>
      </c>
    </row>
    <row r="252" spans="2:13" s="44" customFormat="1" x14ac:dyDescent="0.45">
      <c r="B252" s="47"/>
      <c r="C252" s="115">
        <f t="shared" si="15"/>
        <v>320158.0255543504</v>
      </c>
      <c r="D252" s="47"/>
      <c r="E252" s="115">
        <f t="shared" si="16"/>
        <v>316875.11507361865</v>
      </c>
      <c r="F252" s="47"/>
      <c r="G252" s="115">
        <f t="shared" si="17"/>
        <v>59392.921294749736</v>
      </c>
      <c r="I252" s="115">
        <f t="shared" si="18"/>
        <v>55110.010814017987</v>
      </c>
      <c r="K252" s="115">
        <f t="shared" si="19"/>
        <v>253804.24701022595</v>
      </c>
      <c r="M252" s="115">
        <f t="shared" si="20"/>
        <v>250521.33652949421</v>
      </c>
    </row>
    <row r="253" spans="2:13" s="44" customFormat="1" x14ac:dyDescent="0.45">
      <c r="B253" s="47"/>
      <c r="C253" s="115">
        <f t="shared" si="15"/>
        <v>318512.30316816567</v>
      </c>
      <c r="D253" s="47"/>
      <c r="E253" s="115">
        <f t="shared" si="16"/>
        <v>315229.39268743392</v>
      </c>
      <c r="F253" s="47"/>
      <c r="G253" s="115">
        <f t="shared" si="17"/>
        <v>55394.745869890416</v>
      </c>
      <c r="I253" s="115">
        <f t="shared" si="18"/>
        <v>51111.835389158667</v>
      </c>
      <c r="K253" s="115">
        <f t="shared" si="19"/>
        <v>251659.12093289898</v>
      </c>
      <c r="M253" s="115">
        <f t="shared" si="20"/>
        <v>248376.21045216723</v>
      </c>
    </row>
    <row r="254" spans="2:13" s="44" customFormat="1" x14ac:dyDescent="0.45">
      <c r="B254" s="47"/>
      <c r="C254" s="115">
        <f t="shared" si="15"/>
        <v>316858.07788298564</v>
      </c>
      <c r="D254" s="47"/>
      <c r="E254" s="115">
        <f t="shared" si="16"/>
        <v>313575.16740225389</v>
      </c>
      <c r="F254" s="47"/>
      <c r="G254" s="115">
        <f t="shared" si="17"/>
        <v>51375.913205335986</v>
      </c>
      <c r="I254" s="115">
        <f t="shared" si="18"/>
        <v>47093.002724604237</v>
      </c>
      <c r="K254" s="115">
        <f t="shared" si="19"/>
        <v>249504.25240797081</v>
      </c>
      <c r="M254" s="115">
        <f t="shared" si="20"/>
        <v>246221.34192723906</v>
      </c>
    </row>
    <row r="255" spans="2:13" s="44" customFormat="1" x14ac:dyDescent="0.45">
      <c r="B255" s="47">
        <v>14</v>
      </c>
      <c r="C255" s="115">
        <f t="shared" si="15"/>
        <v>315195.30576716556</v>
      </c>
      <c r="D255" s="47"/>
      <c r="E255" s="115">
        <f t="shared" si="16"/>
        <v>311912.39528643381</v>
      </c>
      <c r="F255" s="47"/>
      <c r="G255" s="115">
        <f t="shared" si="17"/>
        <v>47336.316572014694</v>
      </c>
      <c r="I255" s="115">
        <f t="shared" si="18"/>
        <v>43053.406091282945</v>
      </c>
      <c r="K255" s="115">
        <f t="shared" si="19"/>
        <v>247339.59718849193</v>
      </c>
      <c r="M255" s="115">
        <f t="shared" si="20"/>
        <v>244056.68670776018</v>
      </c>
    </row>
    <row r="256" spans="2:13" s="44" customFormat="1" x14ac:dyDescent="0.45">
      <c r="B256" s="47"/>
      <c r="C256" s="115">
        <f t="shared" si="15"/>
        <v>313523.9426620804</v>
      </c>
      <c r="D256" s="47"/>
      <c r="E256" s="115">
        <f t="shared" si="16"/>
        <v>310241.03218134865</v>
      </c>
      <c r="F256" s="47"/>
      <c r="G256" s="115">
        <f t="shared" si="17"/>
        <v>43275.84868942124</v>
      </c>
      <c r="I256" s="115">
        <f t="shared" si="18"/>
        <v>38992.938208689491</v>
      </c>
      <c r="K256" s="115">
        <f t="shared" si="19"/>
        <v>245165.11082655791</v>
      </c>
      <c r="M256" s="115">
        <f t="shared" si="20"/>
        <v>241882.20034582616</v>
      </c>
    </row>
    <row r="257" spans="2:13" s="44" customFormat="1" x14ac:dyDescent="0.45">
      <c r="B257" s="47"/>
      <c r="C257" s="115">
        <f t="shared" si="15"/>
        <v>311843.94418095227</v>
      </c>
      <c r="D257" s="47"/>
      <c r="E257" s="115">
        <f t="shared" si="16"/>
        <v>308561.03370022052</v>
      </c>
      <c r="F257" s="47"/>
      <c r="G257" s="115">
        <f t="shared" si="17"/>
        <v>39194.401722767718</v>
      </c>
      <c r="I257" s="115">
        <f t="shared" si="18"/>
        <v>34911.491242035969</v>
      </c>
      <c r="K257" s="115">
        <f t="shared" si="19"/>
        <v>242980.74867239679</v>
      </c>
      <c r="M257" s="115">
        <f t="shared" si="20"/>
        <v>239697.83819166504</v>
      </c>
    </row>
    <row r="258" spans="2:13" s="44" customFormat="1" x14ac:dyDescent="0.45">
      <c r="B258" s="47"/>
      <c r="C258" s="115">
        <f t="shared" si="15"/>
        <v>310155.26570767164</v>
      </c>
      <c r="D258" s="47"/>
      <c r="E258" s="115">
        <f t="shared" si="16"/>
        <v>306872.35522693989</v>
      </c>
      <c r="F258" s="47"/>
      <c r="G258" s="115">
        <f t="shared" si="17"/>
        <v>35091.867280119819</v>
      </c>
      <c r="I258" s="115">
        <f t="shared" si="18"/>
        <v>30808.95679938807</v>
      </c>
      <c r="K258" s="115">
        <f t="shared" si="19"/>
        <v>240786.46587345219</v>
      </c>
      <c r="M258" s="115">
        <f t="shared" si="20"/>
        <v>237503.55539272045</v>
      </c>
    </row>
    <row r="259" spans="2:13" s="44" customFormat="1" x14ac:dyDescent="0.45">
      <c r="B259" s="47"/>
      <c r="C259" s="115">
        <f t="shared" si="15"/>
        <v>308457.86239561241</v>
      </c>
      <c r="D259" s="47"/>
      <c r="E259" s="115">
        <f t="shared" si="16"/>
        <v>305174.95191488066</v>
      </c>
      <c r="F259" s="47"/>
      <c r="G259" s="115">
        <f t="shared" si="17"/>
        <v>30968.136409518243</v>
      </c>
      <c r="I259" s="115">
        <f t="shared" si="18"/>
        <v>26685.225928786494</v>
      </c>
      <c r="K259" s="115">
        <f t="shared" si="19"/>
        <v>238582.21737346239</v>
      </c>
      <c r="M259" s="115">
        <f t="shared" si="20"/>
        <v>235299.30689273064</v>
      </c>
    </row>
    <row r="260" spans="2:13" s="44" customFormat="1" x14ac:dyDescent="0.45">
      <c r="B260" s="47"/>
      <c r="C260" s="115">
        <f t="shared" si="15"/>
        <v>306751.68916644086</v>
      </c>
      <c r="D260" s="47"/>
      <c r="E260" s="115">
        <f t="shared" si="16"/>
        <v>303468.77868570911</v>
      </c>
      <c r="F260" s="47"/>
      <c r="G260" s="115">
        <f t="shared" si="17"/>
        <v>26823.099596085223</v>
      </c>
      <c r="I260" s="115">
        <f t="shared" si="18"/>
        <v>22540.189115353474</v>
      </c>
      <c r="K260" s="115">
        <f t="shared" si="19"/>
        <v>236367.95791153514</v>
      </c>
      <c r="M260" s="115">
        <f t="shared" si="20"/>
        <v>233085.04743080339</v>
      </c>
    </row>
    <row r="261" spans="2:13" s="44" customFormat="1" x14ac:dyDescent="0.45">
      <c r="B261" s="47"/>
      <c r="C261" s="115">
        <f t="shared" si="15"/>
        <v>305036.70070891862</v>
      </c>
      <c r="D261" s="47"/>
      <c r="E261" s="115">
        <f t="shared" si="16"/>
        <v>301753.79022818687</v>
      </c>
      <c r="F261" s="47"/>
      <c r="G261" s="115">
        <f t="shared" si="17"/>
        <v>22656.646759116134</v>
      </c>
      <c r="I261" s="115">
        <f t="shared" si="18"/>
        <v>18373.736278384386</v>
      </c>
      <c r="K261" s="115">
        <f t="shared" si="19"/>
        <v>234143.64202121829</v>
      </c>
      <c r="M261" s="115">
        <f t="shared" si="20"/>
        <v>230860.73154048654</v>
      </c>
    </row>
    <row r="262" spans="2:13" s="44" customFormat="1" x14ac:dyDescent="0.45">
      <c r="B262" s="47"/>
      <c r="C262" s="115">
        <f t="shared" si="15"/>
        <v>303312.85147769918</v>
      </c>
      <c r="D262" s="47"/>
      <c r="E262" s="115">
        <f t="shared" si="16"/>
        <v>300029.94099696743</v>
      </c>
      <c r="F262" s="47"/>
      <c r="G262" s="115">
        <f t="shared" si="17"/>
        <v>18468.667249156038</v>
      </c>
      <c r="I262" s="115">
        <f t="shared" si="18"/>
        <v>14185.756768424291</v>
      </c>
      <c r="K262" s="115">
        <f t="shared" si="19"/>
        <v>231909.22402956625</v>
      </c>
      <c r="M262" s="115">
        <f t="shared" si="20"/>
        <v>228626.3135488345</v>
      </c>
    </row>
    <row r="263" spans="2:13" s="44" customFormat="1" x14ac:dyDescent="0.45">
      <c r="B263" s="47"/>
      <c r="C263" s="115">
        <f t="shared" si="15"/>
        <v>301580.09569211846</v>
      </c>
      <c r="D263" s="47"/>
      <c r="E263" s="115">
        <f t="shared" si="16"/>
        <v>298297.18521138671</v>
      </c>
      <c r="F263" s="47"/>
      <c r="G263" s="115">
        <f t="shared" si="17"/>
        <v>14259.04984506115</v>
      </c>
      <c r="I263" s="115">
        <f t="shared" si="18"/>
        <v>9976.1393643294032</v>
      </c>
      <c r="K263" s="115">
        <f t="shared" si="19"/>
        <v>229664.65805620211</v>
      </c>
      <c r="M263" s="115">
        <f t="shared" si="20"/>
        <v>226381.74757547036</v>
      </c>
    </row>
    <row r="264" spans="2:13" s="44" customFormat="1" x14ac:dyDescent="0.45">
      <c r="B264" s="47"/>
      <c r="C264" s="115">
        <f t="shared" si="15"/>
        <v>299838.38733497885</v>
      </c>
      <c r="D264" s="47"/>
      <c r="E264" s="115">
        <f t="shared" si="16"/>
        <v>296555.4768542471</v>
      </c>
      <c r="F264" s="47"/>
      <c r="G264" s="115">
        <f t="shared" si="17"/>
        <v>10027.682751045106</v>
      </c>
      <c r="I264" s="115">
        <f t="shared" si="18"/>
        <v>5744.7722703133586</v>
      </c>
      <c r="K264" s="115">
        <f t="shared" si="19"/>
        <v>227409.89801237563</v>
      </c>
      <c r="M264" s="115">
        <f t="shared" si="20"/>
        <v>224126.98753164388</v>
      </c>
    </row>
    <row r="265" spans="2:13" s="44" customFormat="1" x14ac:dyDescent="0.45">
      <c r="B265" s="47"/>
      <c r="C265" s="115">
        <f t="shared" si="15"/>
        <v>298087.6801513274</v>
      </c>
      <c r="D265" s="47"/>
      <c r="E265" s="115">
        <f t="shared" si="16"/>
        <v>294804.76967059565</v>
      </c>
      <c r="F265" s="47"/>
      <c r="G265" s="115">
        <f t="shared" si="17"/>
        <v>5774.4535937099772</v>
      </c>
      <c r="I265" s="115">
        <f t="shared" si="18"/>
        <v>1491.5431129782301</v>
      </c>
      <c r="K265" s="115">
        <f t="shared" si="19"/>
        <v>225144.89760001676</v>
      </c>
      <c r="M265" s="115">
        <f t="shared" si="20"/>
        <v>221861.98711928501</v>
      </c>
    </row>
    <row r="266" spans="2:13" s="44" customFormat="1" x14ac:dyDescent="0.45">
      <c r="B266" s="47"/>
      <c r="C266" s="115">
        <f t="shared" si="15"/>
        <v>296327.92764722707</v>
      </c>
      <c r="D266" s="47"/>
      <c r="E266" s="115">
        <f t="shared" si="16"/>
        <v>293045.01716649532</v>
      </c>
      <c r="F266" s="47"/>
      <c r="G266" s="115">
        <f t="shared" si="17"/>
        <v>1499.2494190619509</v>
      </c>
      <c r="I266" s="115">
        <f t="shared" si="18"/>
        <v>-2783.6610616697963</v>
      </c>
      <c r="K266" s="115">
        <f t="shared" si="19"/>
        <v>222869.61031078509</v>
      </c>
      <c r="M266" s="115">
        <f t="shared" si="20"/>
        <v>219586.69983005335</v>
      </c>
    </row>
    <row r="267" spans="2:13" s="44" customFormat="1" x14ac:dyDescent="0.45">
      <c r="B267" s="47">
        <v>15</v>
      </c>
      <c r="C267" s="115">
        <f t="shared" si="15"/>
        <v>294559.08308852219</v>
      </c>
      <c r="D267" s="47"/>
      <c r="E267" s="115">
        <f t="shared" si="16"/>
        <v>291276.17260779045</v>
      </c>
      <c r="F267" s="47"/>
      <c r="G267" s="115">
        <f t="shared" si="17"/>
        <v>0</v>
      </c>
      <c r="I267" s="115">
        <f t="shared" si="18"/>
        <v>-4282.9104807317472</v>
      </c>
      <c r="K267" s="115">
        <f t="shared" si="19"/>
        <v>220583.98942511485</v>
      </c>
      <c r="M267" s="115">
        <f t="shared" si="20"/>
        <v>217301.0789443831</v>
      </c>
    </row>
    <row r="268" spans="2:13" s="44" customFormat="1" x14ac:dyDescent="0.45">
      <c r="B268" s="47"/>
      <c r="C268" s="115">
        <f t="shared" si="15"/>
        <v>292781.09949959739</v>
      </c>
      <c r="D268" s="47"/>
      <c r="E268" s="115">
        <f t="shared" si="16"/>
        <v>289498.18901886564</v>
      </c>
      <c r="F268" s="47"/>
      <c r="G268" s="115">
        <f t="shared" si="17"/>
        <v>0</v>
      </c>
      <c r="I268" s="115">
        <f t="shared" si="18"/>
        <v>-4282.9104807317472</v>
      </c>
      <c r="K268" s="115">
        <f t="shared" si="19"/>
        <v>218287.98801125551</v>
      </c>
      <c r="M268" s="115">
        <f t="shared" si="20"/>
        <v>215005.07753052376</v>
      </c>
    </row>
    <row r="269" spans="2:13" s="44" customFormat="1" x14ac:dyDescent="0.45">
      <c r="B269" s="47"/>
      <c r="C269" s="115">
        <f t="shared" si="15"/>
        <v>290993.92966212978</v>
      </c>
      <c r="D269" s="47"/>
      <c r="E269" s="115">
        <f t="shared" si="16"/>
        <v>287711.01918139803</v>
      </c>
      <c r="F269" s="47"/>
      <c r="G269" s="115">
        <f t="shared" si="17"/>
        <v>0</v>
      </c>
      <c r="I269" s="115">
        <f t="shared" si="18"/>
        <v>-4282.9104807317472</v>
      </c>
      <c r="K269" s="115">
        <f t="shared" si="19"/>
        <v>215981.55892430822</v>
      </c>
      <c r="M269" s="115">
        <f t="shared" si="20"/>
        <v>212698.64844357647</v>
      </c>
    </row>
    <row r="270" spans="2:13" s="44" customFormat="1" x14ac:dyDescent="0.45">
      <c r="B270" s="47"/>
      <c r="C270" s="115">
        <f t="shared" si="15"/>
        <v>289197.52611383528</v>
      </c>
      <c r="D270" s="47"/>
      <c r="E270" s="115">
        <f t="shared" si="16"/>
        <v>285914.61563310353</v>
      </c>
      <c r="F270" s="47"/>
      <c r="G270" s="115">
        <f t="shared" si="17"/>
        <v>0</v>
      </c>
      <c r="I270" s="115">
        <f t="shared" si="18"/>
        <v>-4282.9104807317472</v>
      </c>
      <c r="K270" s="115">
        <f t="shared" si="19"/>
        <v>213664.65480525771</v>
      </c>
      <c r="M270" s="115">
        <f t="shared" si="20"/>
        <v>210381.74432452596</v>
      </c>
    </row>
    <row r="271" spans="2:13" s="44" customFormat="1" x14ac:dyDescent="0.45">
      <c r="B271" s="47"/>
      <c r="C271" s="115">
        <f t="shared" si="15"/>
        <v>287391.84114720789</v>
      </c>
      <c r="D271" s="47"/>
      <c r="E271" s="115">
        <f t="shared" si="16"/>
        <v>284108.93066647614</v>
      </c>
      <c r="F271" s="47"/>
      <c r="G271" s="115">
        <f t="shared" si="17"/>
        <v>0</v>
      </c>
      <c r="I271" s="115">
        <f t="shared" si="18"/>
        <v>-4282.9104807317472</v>
      </c>
      <c r="K271" s="115">
        <f t="shared" si="19"/>
        <v>211337.22807999986</v>
      </c>
      <c r="M271" s="115">
        <f t="shared" si="20"/>
        <v>208054.31759926811</v>
      </c>
    </row>
    <row r="272" spans="2:13" s="44" customFormat="1" x14ac:dyDescent="0.45">
      <c r="B272" s="47"/>
      <c r="C272" s="115">
        <f t="shared" si="15"/>
        <v>285576.82680825295</v>
      </c>
      <c r="D272" s="47"/>
      <c r="E272" s="115">
        <f t="shared" si="16"/>
        <v>282293.9163275212</v>
      </c>
      <c r="F272" s="47"/>
      <c r="G272" s="115">
        <f t="shared" si="17"/>
        <v>0</v>
      </c>
      <c r="I272" s="115">
        <f t="shared" si="18"/>
        <v>-4282.9104807317472</v>
      </c>
      <c r="K272" s="115">
        <f t="shared" si="19"/>
        <v>208999.23095836479</v>
      </c>
      <c r="M272" s="115">
        <f t="shared" si="20"/>
        <v>205716.32047763304</v>
      </c>
    </row>
    <row r="273" spans="2:13" s="44" customFormat="1" x14ac:dyDescent="0.45">
      <c r="B273" s="47"/>
      <c r="C273" s="115">
        <f t="shared" si="15"/>
        <v>283752.4348952134</v>
      </c>
      <c r="D273" s="47"/>
      <c r="E273" s="115">
        <f t="shared" si="16"/>
        <v>280469.52441448165</v>
      </c>
      <c r="F273" s="47"/>
      <c r="G273" s="115">
        <f t="shared" si="17"/>
        <v>0</v>
      </c>
      <c r="I273" s="115">
        <f t="shared" si="18"/>
        <v>-4282.9104807317472</v>
      </c>
      <c r="K273" s="115">
        <f t="shared" si="19"/>
        <v>206650.61543313562</v>
      </c>
      <c r="M273" s="115">
        <f t="shared" si="20"/>
        <v>203367.70495240387</v>
      </c>
    </row>
    <row r="274" spans="2:13" s="44" customFormat="1" x14ac:dyDescent="0.45">
      <c r="B274" s="47"/>
      <c r="C274" s="115">
        <f t="shared" si="15"/>
        <v>281918.61695728981</v>
      </c>
      <c r="D274" s="47"/>
      <c r="E274" s="115">
        <f t="shared" si="16"/>
        <v>278635.70647655806</v>
      </c>
      <c r="F274" s="47"/>
      <c r="G274" s="115">
        <f t="shared" si="17"/>
        <v>0</v>
      </c>
      <c r="I274" s="115">
        <f t="shared" si="18"/>
        <v>-4282.9104807317472</v>
      </c>
      <c r="K274" s="115">
        <f t="shared" si="19"/>
        <v>204291.3332790627</v>
      </c>
      <c r="M274" s="115">
        <f t="shared" si="20"/>
        <v>201008.42279833095</v>
      </c>
    </row>
    <row r="275" spans="2:13" s="44" customFormat="1" x14ac:dyDescent="0.45">
      <c r="B275" s="47"/>
      <c r="C275" s="115">
        <f t="shared" si="15"/>
        <v>280075.32429335359</v>
      </c>
      <c r="D275" s="47"/>
      <c r="E275" s="115">
        <f t="shared" si="16"/>
        <v>276792.41381262185</v>
      </c>
      <c r="F275" s="47"/>
      <c r="G275" s="115">
        <f t="shared" si="17"/>
        <v>0</v>
      </c>
      <c r="I275" s="115">
        <f t="shared" si="18"/>
        <v>-4282.9104807317472</v>
      </c>
      <c r="K275" s="115">
        <f t="shared" si="19"/>
        <v>201921.33605187337</v>
      </c>
      <c r="M275" s="115">
        <f t="shared" si="20"/>
        <v>198638.42557114162</v>
      </c>
    </row>
    <row r="276" spans="2:13" s="44" customFormat="1" x14ac:dyDescent="0.45">
      <c r="B276" s="47"/>
      <c r="C276" s="115">
        <f t="shared" si="15"/>
        <v>278222.50795065373</v>
      </c>
      <c r="D276" s="47"/>
      <c r="E276" s="115">
        <f t="shared" si="16"/>
        <v>274939.59746992198</v>
      </c>
      <c r="F276" s="47"/>
      <c r="G276" s="115">
        <f t="shared" si="17"/>
        <v>0</v>
      </c>
      <c r="I276" s="115">
        <f t="shared" si="18"/>
        <v>-4282.9104807317472</v>
      </c>
      <c r="K276" s="115">
        <f t="shared" si="19"/>
        <v>199540.57508727722</v>
      </c>
      <c r="M276" s="115">
        <f t="shared" si="20"/>
        <v>196257.66460654547</v>
      </c>
    </row>
    <row r="277" spans="2:13" s="44" customFormat="1" x14ac:dyDescent="0.45">
      <c r="B277" s="47"/>
      <c r="C277" s="115">
        <f t="shared" si="15"/>
        <v>276360.11872351659</v>
      </c>
      <c r="D277" s="47"/>
      <c r="E277" s="115">
        <f t="shared" si="16"/>
        <v>273077.20824278484</v>
      </c>
      <c r="F277" s="47"/>
      <c r="G277" s="115">
        <f t="shared" si="17"/>
        <v>0</v>
      </c>
      <c r="I277" s="115">
        <f t="shared" si="18"/>
        <v>-4282.9104807317472</v>
      </c>
      <c r="K277" s="115">
        <f t="shared" si="19"/>
        <v>197149.00149996686</v>
      </c>
      <c r="M277" s="115">
        <f t="shared" si="20"/>
        <v>193866.09101923511</v>
      </c>
    </row>
    <row r="278" spans="2:13" s="44" customFormat="1" x14ac:dyDescent="0.45">
      <c r="B278" s="47"/>
      <c r="C278" s="115">
        <f t="shared" si="15"/>
        <v>274488.10715203924</v>
      </c>
      <c r="D278" s="47"/>
      <c r="E278" s="115">
        <f t="shared" si="16"/>
        <v>271205.19667130749</v>
      </c>
      <c r="F278" s="47"/>
      <c r="G278" s="115">
        <f t="shared" si="17"/>
        <v>0</v>
      </c>
      <c r="I278" s="115">
        <f t="shared" si="18"/>
        <v>-4282.9104807317472</v>
      </c>
      <c r="K278" s="115">
        <f t="shared" si="19"/>
        <v>194746.56618261413</v>
      </c>
      <c r="M278" s="115">
        <f t="shared" si="20"/>
        <v>191463.65570188238</v>
      </c>
    </row>
    <row r="279" spans="2:13" s="44" customFormat="1" x14ac:dyDescent="0.45">
      <c r="B279" s="47">
        <v>16</v>
      </c>
      <c r="C279" s="115">
        <f t="shared" si="15"/>
        <v>272606.42352077592</v>
      </c>
      <c r="D279" s="47"/>
      <c r="E279" s="115">
        <f t="shared" si="16"/>
        <v>269323.51304004417</v>
      </c>
      <c r="F279" s="47"/>
      <c r="G279" s="115">
        <f t="shared" si="17"/>
        <v>0</v>
      </c>
      <c r="I279" s="115">
        <f t="shared" si="18"/>
        <v>-4282.9104807317472</v>
      </c>
      <c r="K279" s="115">
        <f t="shared" si="19"/>
        <v>192333.21980486176</v>
      </c>
      <c r="M279" s="115">
        <f t="shared" si="20"/>
        <v>189050.30932413001</v>
      </c>
    </row>
    <row r="280" spans="2:13" s="44" customFormat="1" x14ac:dyDescent="0.45">
      <c r="B280" s="47"/>
      <c r="C280" s="115">
        <f t="shared" ref="C280:C343" si="21">IF((E279+(E279*$C$8/12))&lt;0,0,(E279+(E279*$C$8/12)))</f>
        <v>270715.01785741776</v>
      </c>
      <c r="D280" s="47"/>
      <c r="E280" s="115">
        <f t="shared" ref="E280:E343" si="22">C280-$E$85</f>
        <v>267432.10737668601</v>
      </c>
      <c r="F280" s="47"/>
      <c r="G280" s="115">
        <f t="shared" si="17"/>
        <v>0</v>
      </c>
      <c r="I280" s="115">
        <f t="shared" si="18"/>
        <v>-4282.9104807317472</v>
      </c>
      <c r="K280" s="115">
        <f t="shared" si="19"/>
        <v>189908.91281231045</v>
      </c>
      <c r="M280" s="115">
        <f t="shared" si="20"/>
        <v>186626.0023315787</v>
      </c>
    </row>
    <row r="281" spans="2:13" s="44" customFormat="1" x14ac:dyDescent="0.45">
      <c r="B281" s="47"/>
      <c r="C281" s="115">
        <f t="shared" si="21"/>
        <v>268813.83993146557</v>
      </c>
      <c r="D281" s="47"/>
      <c r="E281" s="115">
        <f t="shared" si="22"/>
        <v>265530.92945073382</v>
      </c>
      <c r="F281" s="47"/>
      <c r="G281" s="115">
        <f t="shared" ref="G281:G344" si="23">IF((I280+(I280*$C$8/12))&lt;0,0,(I280+(I280*$C$8/12)))</f>
        <v>0</v>
      </c>
      <c r="I281" s="115">
        <f t="shared" ref="I281:I344" si="24">G281-$I$85</f>
        <v>-4282.9104807317472</v>
      </c>
      <c r="K281" s="115">
        <f t="shared" ref="K281:K344" si="25">IF((M280+(M280*($C$8+$E$8)/12))&lt;0,0,(M280+(M280*($C$8+$E$8)/12)))</f>
        <v>187473.59542550129</v>
      </c>
      <c r="M281" s="115">
        <f t="shared" ref="M281:M344" si="26">K281-$E$85</f>
        <v>184190.68494476954</v>
      </c>
    </row>
    <row r="282" spans="2:13" s="44" customFormat="1" x14ac:dyDescent="0.45">
      <c r="B282" s="47"/>
      <c r="C282" s="115">
        <f t="shared" si="21"/>
        <v>266902.83925289597</v>
      </c>
      <c r="D282" s="47"/>
      <c r="E282" s="115">
        <f t="shared" si="22"/>
        <v>263619.92877216422</v>
      </c>
      <c r="F282" s="47"/>
      <c r="G282" s="115">
        <f t="shared" si="23"/>
        <v>0</v>
      </c>
      <c r="I282" s="115">
        <f t="shared" si="24"/>
        <v>-4282.9104807317472</v>
      </c>
      <c r="K282" s="115">
        <f t="shared" si="25"/>
        <v>185027.21763889369</v>
      </c>
      <c r="M282" s="115">
        <f t="shared" si="26"/>
        <v>181744.30715816194</v>
      </c>
    </row>
    <row r="283" spans="2:13" s="44" customFormat="1" x14ac:dyDescent="0.45">
      <c r="B283" s="47"/>
      <c r="C283" s="115">
        <f t="shared" si="21"/>
        <v>264981.96507082041</v>
      </c>
      <c r="D283" s="47"/>
      <c r="E283" s="115">
        <f t="shared" si="22"/>
        <v>261699.05459008866</v>
      </c>
      <c r="F283" s="47"/>
      <c r="G283" s="115">
        <f t="shared" si="23"/>
        <v>0</v>
      </c>
      <c r="I283" s="115">
        <f t="shared" si="24"/>
        <v>-4282.9104807317472</v>
      </c>
      <c r="K283" s="115">
        <f t="shared" si="25"/>
        <v>182569.7292198386</v>
      </c>
      <c r="M283" s="115">
        <f t="shared" si="26"/>
        <v>179286.81873910685</v>
      </c>
    </row>
    <row r="284" spans="2:13" s="44" customFormat="1" x14ac:dyDescent="0.45">
      <c r="B284" s="47"/>
      <c r="C284" s="115">
        <f t="shared" si="21"/>
        <v>263051.16637213744</v>
      </c>
      <c r="D284" s="47"/>
      <c r="E284" s="115">
        <f t="shared" si="22"/>
        <v>259768.25589140569</v>
      </c>
      <c r="F284" s="47"/>
      <c r="G284" s="115">
        <f t="shared" si="23"/>
        <v>0</v>
      </c>
      <c r="I284" s="115">
        <f t="shared" si="24"/>
        <v>-4282.9104807317472</v>
      </c>
      <c r="K284" s="115">
        <f t="shared" si="25"/>
        <v>180101.07970754695</v>
      </c>
      <c r="M284" s="115">
        <f t="shared" si="26"/>
        <v>176818.1692268152</v>
      </c>
    </row>
    <row r="285" spans="2:13" s="44" customFormat="1" x14ac:dyDescent="0.45">
      <c r="B285" s="47"/>
      <c r="C285" s="115">
        <f t="shared" si="21"/>
        <v>261110.39188017795</v>
      </c>
      <c r="D285" s="47"/>
      <c r="E285" s="115">
        <f t="shared" si="22"/>
        <v>257827.4813994462</v>
      </c>
      <c r="F285" s="47"/>
      <c r="G285" s="115">
        <f t="shared" si="23"/>
        <v>0</v>
      </c>
      <c r="I285" s="115">
        <f t="shared" si="24"/>
        <v>-4282.9104807317472</v>
      </c>
      <c r="K285" s="115">
        <f t="shared" si="25"/>
        <v>177621.21841205365</v>
      </c>
      <c r="M285" s="115">
        <f t="shared" si="26"/>
        <v>174338.30793132191</v>
      </c>
    </row>
    <row r="286" spans="2:13" s="44" customFormat="1" x14ac:dyDescent="0.45">
      <c r="B286" s="47"/>
      <c r="C286" s="115">
        <f t="shared" si="21"/>
        <v>259159.59005334333</v>
      </c>
      <c r="D286" s="47"/>
      <c r="E286" s="115">
        <f t="shared" si="22"/>
        <v>255876.67957261158</v>
      </c>
      <c r="F286" s="47"/>
      <c r="G286" s="115">
        <f t="shared" si="23"/>
        <v>0</v>
      </c>
      <c r="I286" s="115">
        <f t="shared" si="24"/>
        <v>-4282.9104807317472</v>
      </c>
      <c r="K286" s="115">
        <f t="shared" si="25"/>
        <v>175130.09441317667</v>
      </c>
      <c r="M286" s="115">
        <f t="shared" si="26"/>
        <v>171847.18393244492</v>
      </c>
    </row>
    <row r="287" spans="2:13" s="44" customFormat="1" x14ac:dyDescent="0.45">
      <c r="B287" s="47"/>
      <c r="C287" s="115">
        <f t="shared" si="21"/>
        <v>257198.70908373673</v>
      </c>
      <c r="D287" s="47"/>
      <c r="E287" s="115">
        <f t="shared" si="22"/>
        <v>253915.79860300498</v>
      </c>
      <c r="F287" s="47"/>
      <c r="G287" s="115">
        <f t="shared" si="23"/>
        <v>0</v>
      </c>
      <c r="I287" s="115">
        <f t="shared" si="24"/>
        <v>-4282.9104807317472</v>
      </c>
      <c r="K287" s="115">
        <f t="shared" si="25"/>
        <v>172627.65655947145</v>
      </c>
      <c r="M287" s="115">
        <f t="shared" si="26"/>
        <v>169344.7460787397</v>
      </c>
    </row>
    <row r="288" spans="2:13" s="44" customFormat="1" x14ac:dyDescent="0.45">
      <c r="B288" s="47"/>
      <c r="C288" s="115">
        <f t="shared" si="21"/>
        <v>255227.69689578717</v>
      </c>
      <c r="D288" s="47"/>
      <c r="E288" s="115">
        <f t="shared" si="22"/>
        <v>251944.78641505542</v>
      </c>
      <c r="F288" s="47"/>
      <c r="G288" s="115">
        <f t="shared" si="23"/>
        <v>0</v>
      </c>
      <c r="I288" s="115">
        <f t="shared" si="24"/>
        <v>-4282.9104807317472</v>
      </c>
      <c r="K288" s="115">
        <f t="shared" si="25"/>
        <v>170113.85346718066</v>
      </c>
      <c r="M288" s="115">
        <f t="shared" si="26"/>
        <v>166830.94298644891</v>
      </c>
    </row>
    <row r="289" spans="2:13" s="44" customFormat="1" x14ac:dyDescent="0.45">
      <c r="B289" s="47"/>
      <c r="C289" s="115">
        <f t="shared" si="21"/>
        <v>253246.50114486655</v>
      </c>
      <c r="D289" s="47"/>
      <c r="E289" s="115">
        <f t="shared" si="22"/>
        <v>249963.5906641348</v>
      </c>
      <c r="F289" s="47"/>
      <c r="G289" s="115">
        <f t="shared" si="23"/>
        <v>0</v>
      </c>
      <c r="I289" s="115">
        <f t="shared" si="24"/>
        <v>-4282.9104807317472</v>
      </c>
      <c r="K289" s="115">
        <f t="shared" si="25"/>
        <v>167588.63351917904</v>
      </c>
      <c r="M289" s="115">
        <f t="shared" si="26"/>
        <v>164305.72303844729</v>
      </c>
    </row>
    <row r="290" spans="2:13" s="44" customFormat="1" x14ac:dyDescent="0.45">
      <c r="B290" s="47"/>
      <c r="C290" s="115">
        <f t="shared" si="21"/>
        <v>251255.06921589951</v>
      </c>
      <c r="D290" s="47"/>
      <c r="E290" s="115">
        <f t="shared" si="22"/>
        <v>247972.15873516776</v>
      </c>
      <c r="F290" s="47"/>
      <c r="G290" s="115">
        <f t="shared" si="23"/>
        <v>0</v>
      </c>
      <c r="I290" s="115">
        <f t="shared" si="24"/>
        <v>-4282.9104807317472</v>
      </c>
      <c r="K290" s="115">
        <f t="shared" si="25"/>
        <v>165051.94486391358</v>
      </c>
      <c r="M290" s="115">
        <f t="shared" si="26"/>
        <v>161769.03438318183</v>
      </c>
    </row>
    <row r="291" spans="2:13" s="44" customFormat="1" x14ac:dyDescent="0.45">
      <c r="B291" s="47">
        <v>17</v>
      </c>
      <c r="C291" s="115">
        <f t="shared" si="21"/>
        <v>249253.34822196612</v>
      </c>
      <c r="D291" s="47"/>
      <c r="E291" s="115">
        <f t="shared" si="22"/>
        <v>245970.43774123437</v>
      </c>
      <c r="F291" s="47"/>
      <c r="G291" s="115">
        <f t="shared" si="23"/>
        <v>0</v>
      </c>
      <c r="I291" s="115">
        <f t="shared" si="24"/>
        <v>-4282.9104807317472</v>
      </c>
      <c r="K291" s="115">
        <f t="shared" si="25"/>
        <v>162503.73541433879</v>
      </c>
      <c r="M291" s="115">
        <f t="shared" si="26"/>
        <v>159220.82493360704</v>
      </c>
    </row>
    <row r="292" spans="2:13" s="44" customFormat="1" x14ac:dyDescent="0.45">
      <c r="B292" s="47"/>
      <c r="C292" s="115">
        <f t="shared" si="21"/>
        <v>247241.28500289741</v>
      </c>
      <c r="D292" s="47"/>
      <c r="E292" s="115">
        <f t="shared" si="22"/>
        <v>243958.37452216566</v>
      </c>
      <c r="F292" s="47"/>
      <c r="G292" s="115">
        <f t="shared" si="23"/>
        <v>0</v>
      </c>
      <c r="I292" s="115">
        <f t="shared" si="24"/>
        <v>-4282.9104807317472</v>
      </c>
      <c r="K292" s="115">
        <f t="shared" si="25"/>
        <v>159943.95284684718</v>
      </c>
      <c r="M292" s="115">
        <f t="shared" si="26"/>
        <v>156661.04236611543</v>
      </c>
    </row>
    <row r="293" spans="2:13" s="44" customFormat="1" x14ac:dyDescent="0.45">
      <c r="B293" s="47"/>
      <c r="C293" s="115">
        <f t="shared" si="21"/>
        <v>245218.82612386352</v>
      </c>
      <c r="D293" s="47"/>
      <c r="E293" s="115">
        <f t="shared" si="22"/>
        <v>241935.91564313177</v>
      </c>
      <c r="F293" s="47"/>
      <c r="G293" s="115">
        <f t="shared" si="23"/>
        <v>0</v>
      </c>
      <c r="I293" s="115">
        <f t="shared" si="24"/>
        <v>-4282.9104807317472</v>
      </c>
      <c r="K293" s="115">
        <f t="shared" si="25"/>
        <v>157372.54460019487</v>
      </c>
      <c r="M293" s="115">
        <f t="shared" si="26"/>
        <v>154089.63411946312</v>
      </c>
    </row>
    <row r="294" spans="2:13" s="44" customFormat="1" x14ac:dyDescent="0.45">
      <c r="B294" s="47"/>
      <c r="C294" s="115">
        <f t="shared" si="21"/>
        <v>243185.9178739546</v>
      </c>
      <c r="D294" s="47"/>
      <c r="E294" s="115">
        <f t="shared" si="22"/>
        <v>239903.00739322286</v>
      </c>
      <c r="F294" s="47"/>
      <c r="G294" s="115">
        <f t="shared" si="23"/>
        <v>0</v>
      </c>
      <c r="I294" s="115">
        <f t="shared" si="24"/>
        <v>-4282.9104807317472</v>
      </c>
      <c r="K294" s="115">
        <f t="shared" si="25"/>
        <v>154789.45787442234</v>
      </c>
      <c r="M294" s="115">
        <f t="shared" si="26"/>
        <v>151506.54739369059</v>
      </c>
    </row>
    <row r="295" spans="2:13" s="44" customFormat="1" x14ac:dyDescent="0.45">
      <c r="B295" s="47"/>
      <c r="C295" s="115">
        <f t="shared" si="21"/>
        <v>241142.50626475451</v>
      </c>
      <c r="D295" s="47"/>
      <c r="E295" s="115">
        <f t="shared" si="22"/>
        <v>237859.59578402276</v>
      </c>
      <c r="F295" s="47"/>
      <c r="G295" s="115">
        <f t="shared" si="23"/>
        <v>0</v>
      </c>
      <c r="I295" s="115">
        <f t="shared" si="24"/>
        <v>-4282.9104807317472</v>
      </c>
      <c r="K295" s="115">
        <f t="shared" si="25"/>
        <v>152194.63962977027</v>
      </c>
      <c r="M295" s="115">
        <f t="shared" si="26"/>
        <v>148911.72914903853</v>
      </c>
    </row>
    <row r="296" spans="2:13" s="44" customFormat="1" x14ac:dyDescent="0.45">
      <c r="B296" s="47"/>
      <c r="C296" s="115">
        <f t="shared" si="21"/>
        <v>239088.53702890687</v>
      </c>
      <c r="D296" s="47"/>
      <c r="E296" s="115">
        <f t="shared" si="22"/>
        <v>235805.62654817512</v>
      </c>
      <c r="F296" s="47"/>
      <c r="G296" s="115">
        <f t="shared" si="23"/>
        <v>0</v>
      </c>
      <c r="I296" s="115">
        <f t="shared" si="24"/>
        <v>-4282.9104807317472</v>
      </c>
      <c r="K296" s="115">
        <f t="shared" si="25"/>
        <v>149588.03658559039</v>
      </c>
      <c r="M296" s="115">
        <f t="shared" si="26"/>
        <v>146305.12610485865</v>
      </c>
    </row>
    <row r="297" spans="2:13" s="44" customFormat="1" x14ac:dyDescent="0.45">
      <c r="B297" s="47"/>
      <c r="C297" s="115">
        <f t="shared" si="21"/>
        <v>237023.95561867402</v>
      </c>
      <c r="D297" s="47"/>
      <c r="E297" s="115">
        <f t="shared" si="22"/>
        <v>233741.04513794227</v>
      </c>
      <c r="F297" s="47"/>
      <c r="G297" s="115">
        <f t="shared" si="23"/>
        <v>0</v>
      </c>
      <c r="I297" s="115">
        <f t="shared" si="24"/>
        <v>-4282.9104807317472</v>
      </c>
      <c r="K297" s="115">
        <f t="shared" si="25"/>
        <v>146969.59521925155</v>
      </c>
      <c r="M297" s="115">
        <f t="shared" si="26"/>
        <v>143686.68473851981</v>
      </c>
    </row>
    <row r="298" spans="2:13" s="44" customFormat="1" x14ac:dyDescent="0.45">
      <c r="B298" s="47"/>
      <c r="C298" s="115">
        <f t="shared" si="21"/>
        <v>234948.70720448831</v>
      </c>
      <c r="D298" s="47"/>
      <c r="E298" s="115">
        <f t="shared" si="22"/>
        <v>231665.79672375656</v>
      </c>
      <c r="F298" s="47"/>
      <c r="G298" s="115">
        <f t="shared" si="23"/>
        <v>0</v>
      </c>
      <c r="I298" s="115">
        <f t="shared" si="24"/>
        <v>-4282.9104807317472</v>
      </c>
      <c r="K298" s="115">
        <f t="shared" si="25"/>
        <v>144339.26176504057</v>
      </c>
      <c r="M298" s="115">
        <f t="shared" si="26"/>
        <v>141056.35128430882</v>
      </c>
    </row>
    <row r="299" spans="2:13" s="44" customFormat="1" x14ac:dyDescent="0.45">
      <c r="B299" s="47"/>
      <c r="C299" s="115">
        <f t="shared" si="21"/>
        <v>232862.73667349597</v>
      </c>
      <c r="D299" s="47"/>
      <c r="E299" s="115">
        <f t="shared" si="22"/>
        <v>229579.82619276422</v>
      </c>
      <c r="F299" s="47"/>
      <c r="G299" s="115">
        <f t="shared" si="23"/>
        <v>0</v>
      </c>
      <c r="I299" s="115">
        <f t="shared" si="24"/>
        <v>-4282.9104807317472</v>
      </c>
      <c r="K299" s="115">
        <f t="shared" si="25"/>
        <v>141696.98221305839</v>
      </c>
      <c r="M299" s="115">
        <f t="shared" si="26"/>
        <v>138414.07173232664</v>
      </c>
    </row>
    <row r="300" spans="2:13" s="44" customFormat="1" x14ac:dyDescent="0.45">
      <c r="B300" s="47"/>
      <c r="C300" s="115">
        <f t="shared" si="21"/>
        <v>230765.9886280935</v>
      </c>
      <c r="D300" s="47"/>
      <c r="E300" s="115">
        <f t="shared" si="22"/>
        <v>227483.07814736175</v>
      </c>
      <c r="F300" s="47"/>
      <c r="G300" s="115">
        <f t="shared" si="23"/>
        <v>0</v>
      </c>
      <c r="I300" s="115">
        <f t="shared" si="24"/>
        <v>-4282.9104807317472</v>
      </c>
      <c r="K300" s="115">
        <f t="shared" si="25"/>
        <v>139042.70230811095</v>
      </c>
      <c r="M300" s="115">
        <f t="shared" si="26"/>
        <v>135759.7918273792</v>
      </c>
    </row>
    <row r="301" spans="2:13" s="44" customFormat="1" x14ac:dyDescent="0.45">
      <c r="B301" s="47"/>
      <c r="C301" s="115">
        <f t="shared" si="21"/>
        <v>228658.40738445646</v>
      </c>
      <c r="D301" s="47"/>
      <c r="E301" s="115">
        <f t="shared" si="22"/>
        <v>225375.49690372471</v>
      </c>
      <c r="F301" s="47"/>
      <c r="G301" s="115">
        <f t="shared" si="23"/>
        <v>0</v>
      </c>
      <c r="I301" s="115">
        <f t="shared" si="24"/>
        <v>-4282.9104807317472</v>
      </c>
      <c r="K301" s="115">
        <f t="shared" si="25"/>
        <v>136376.36754859521</v>
      </c>
      <c r="M301" s="115">
        <f t="shared" si="26"/>
        <v>133093.45706786346</v>
      </c>
    </row>
    <row r="302" spans="2:13" s="44" customFormat="1" x14ac:dyDescent="0.45">
      <c r="B302" s="47"/>
      <c r="C302" s="115">
        <f t="shared" si="21"/>
        <v>226539.93697106061</v>
      </c>
      <c r="D302" s="47"/>
      <c r="E302" s="115">
        <f t="shared" si="22"/>
        <v>223257.02649032886</v>
      </c>
      <c r="F302" s="47"/>
      <c r="G302" s="115">
        <f t="shared" si="23"/>
        <v>0</v>
      </c>
      <c r="I302" s="115">
        <f t="shared" si="24"/>
        <v>-4282.9104807317472</v>
      </c>
      <c r="K302" s="115">
        <f t="shared" si="25"/>
        <v>133697.92318538</v>
      </c>
      <c r="M302" s="115">
        <f t="shared" si="26"/>
        <v>130415.01270464825</v>
      </c>
    </row>
    <row r="303" spans="2:13" s="44" customFormat="1" x14ac:dyDescent="0.45">
      <c r="B303" s="47">
        <v>18</v>
      </c>
      <c r="C303" s="115">
        <f t="shared" si="21"/>
        <v>224410.52112719556</v>
      </c>
      <c r="D303" s="47"/>
      <c r="E303" s="115">
        <f t="shared" si="22"/>
        <v>221127.61064646381</v>
      </c>
      <c r="F303" s="47"/>
      <c r="G303" s="115">
        <f t="shared" si="23"/>
        <v>0</v>
      </c>
      <c r="I303" s="115">
        <f t="shared" si="24"/>
        <v>-4282.9104807317472</v>
      </c>
      <c r="K303" s="115">
        <f t="shared" si="25"/>
        <v>131007.31422068186</v>
      </c>
      <c r="M303" s="115">
        <f t="shared" si="26"/>
        <v>127724.40373995011</v>
      </c>
    </row>
    <row r="304" spans="2:13" s="44" customFormat="1" x14ac:dyDescent="0.45">
      <c r="B304" s="47"/>
      <c r="C304" s="115">
        <f t="shared" si="21"/>
        <v>222270.10330147055</v>
      </c>
      <c r="D304" s="47"/>
      <c r="E304" s="115">
        <f t="shared" si="22"/>
        <v>218987.1928207388</v>
      </c>
      <c r="F304" s="47"/>
      <c r="G304" s="115">
        <f t="shared" si="23"/>
        <v>0</v>
      </c>
      <c r="I304" s="115">
        <f t="shared" si="24"/>
        <v>-4282.9104807317472</v>
      </c>
      <c r="K304" s="115">
        <f t="shared" si="25"/>
        <v>128304.48540693571</v>
      </c>
      <c r="M304" s="115">
        <f t="shared" si="26"/>
        <v>125021.57492620396</v>
      </c>
    </row>
    <row r="305" spans="2:13" s="44" customFormat="1" x14ac:dyDescent="0.45">
      <c r="B305" s="47"/>
      <c r="C305" s="115">
        <f t="shared" si="21"/>
        <v>220118.62665031262</v>
      </c>
      <c r="D305" s="47"/>
      <c r="E305" s="115">
        <f t="shared" si="22"/>
        <v>216835.71616958088</v>
      </c>
      <c r="F305" s="47"/>
      <c r="G305" s="115">
        <f t="shared" si="23"/>
        <v>0</v>
      </c>
      <c r="I305" s="115">
        <f t="shared" si="24"/>
        <v>-4282.9104807317472</v>
      </c>
      <c r="K305" s="115">
        <f t="shared" si="25"/>
        <v>125589.38124566046</v>
      </c>
      <c r="M305" s="115">
        <f t="shared" si="26"/>
        <v>122306.47076492872</v>
      </c>
    </row>
    <row r="306" spans="2:13" s="44" customFormat="1" x14ac:dyDescent="0.45">
      <c r="B306" s="47"/>
      <c r="C306" s="115">
        <f t="shared" si="21"/>
        <v>217956.03403645704</v>
      </c>
      <c r="D306" s="47"/>
      <c r="E306" s="115">
        <f t="shared" si="22"/>
        <v>214673.12355572529</v>
      </c>
      <c r="F306" s="47"/>
      <c r="G306" s="115">
        <f t="shared" si="23"/>
        <v>0</v>
      </c>
      <c r="I306" s="115">
        <f t="shared" si="24"/>
        <v>-4282.9104807317472</v>
      </c>
      <c r="K306" s="115">
        <f t="shared" si="25"/>
        <v>122861.94598631944</v>
      </c>
      <c r="M306" s="115">
        <f t="shared" si="26"/>
        <v>119579.03550558769</v>
      </c>
    </row>
    <row r="307" spans="2:13" s="44" customFormat="1" x14ac:dyDescent="0.45">
      <c r="B307" s="47"/>
      <c r="C307" s="115">
        <f t="shared" si="21"/>
        <v>215782.26802742988</v>
      </c>
      <c r="D307" s="47"/>
      <c r="E307" s="115">
        <f t="shared" si="22"/>
        <v>212499.35754669813</v>
      </c>
      <c r="F307" s="47"/>
      <c r="G307" s="115">
        <f t="shared" si="23"/>
        <v>0</v>
      </c>
      <c r="I307" s="115">
        <f t="shared" si="24"/>
        <v>-4282.9104807317472</v>
      </c>
      <c r="K307" s="115">
        <f t="shared" si="25"/>
        <v>120122.12362517556</v>
      </c>
      <c r="M307" s="115">
        <f t="shared" si="26"/>
        <v>116839.21314444381</v>
      </c>
    </row>
    <row r="308" spans="2:13" s="44" customFormat="1" x14ac:dyDescent="0.45">
      <c r="B308" s="47"/>
      <c r="C308" s="115">
        <f t="shared" si="21"/>
        <v>213597.27089402275</v>
      </c>
      <c r="D308" s="47"/>
      <c r="E308" s="115">
        <f t="shared" si="22"/>
        <v>210314.360413291</v>
      </c>
      <c r="F308" s="47"/>
      <c r="G308" s="115">
        <f t="shared" si="23"/>
        <v>0</v>
      </c>
      <c r="I308" s="115">
        <f t="shared" si="24"/>
        <v>-4282.9104807317472</v>
      </c>
      <c r="K308" s="115">
        <f t="shared" si="25"/>
        <v>117369.85790414149</v>
      </c>
      <c r="M308" s="115">
        <f t="shared" si="26"/>
        <v>114086.94742340974</v>
      </c>
    </row>
    <row r="309" spans="2:13" s="44" customFormat="1" x14ac:dyDescent="0.45">
      <c r="B309" s="47"/>
      <c r="C309" s="115">
        <f t="shared" si="21"/>
        <v>211400.98460875967</v>
      </c>
      <c r="D309" s="47"/>
      <c r="E309" s="115">
        <f t="shared" si="22"/>
        <v>208118.07412802792</v>
      </c>
      <c r="F309" s="47"/>
      <c r="G309" s="115">
        <f t="shared" si="23"/>
        <v>0</v>
      </c>
      <c r="I309" s="115">
        <f t="shared" si="24"/>
        <v>-4282.9104807317472</v>
      </c>
      <c r="K309" s="115">
        <f t="shared" si="25"/>
        <v>114605.09230962439</v>
      </c>
      <c r="M309" s="115">
        <f t="shared" si="26"/>
        <v>111322.18182889264</v>
      </c>
    </row>
    <row r="310" spans="2:13" s="44" customFormat="1" x14ac:dyDescent="0.45">
      <c r="B310" s="47"/>
      <c r="C310" s="115">
        <f t="shared" si="21"/>
        <v>209193.35084435606</v>
      </c>
      <c r="D310" s="47"/>
      <c r="E310" s="115">
        <f t="shared" si="22"/>
        <v>205910.44036362431</v>
      </c>
      <c r="F310" s="47"/>
      <c r="G310" s="115">
        <f t="shared" si="23"/>
        <v>0</v>
      </c>
      <c r="I310" s="115">
        <f t="shared" si="24"/>
        <v>-4282.9104807317472</v>
      </c>
      <c r="K310" s="115">
        <f t="shared" si="25"/>
        <v>111827.77007136554</v>
      </c>
      <c r="M310" s="115">
        <f t="shared" si="26"/>
        <v>108544.85959063379</v>
      </c>
    </row>
    <row r="311" spans="2:13" s="44" customFormat="1" x14ac:dyDescent="0.45">
      <c r="B311" s="47"/>
      <c r="C311" s="115">
        <f t="shared" si="21"/>
        <v>206974.31097216971</v>
      </c>
      <c r="D311" s="47"/>
      <c r="E311" s="115">
        <f t="shared" si="22"/>
        <v>203691.40049143796</v>
      </c>
      <c r="F311" s="47"/>
      <c r="G311" s="115">
        <f t="shared" si="23"/>
        <v>0</v>
      </c>
      <c r="I311" s="115">
        <f t="shared" si="24"/>
        <v>-4282.9104807317472</v>
      </c>
      <c r="K311" s="115">
        <f t="shared" si="25"/>
        <v>109037.83416127459</v>
      </c>
      <c r="M311" s="115">
        <f t="shared" si="26"/>
        <v>105754.92368054284</v>
      </c>
    </row>
    <row r="312" spans="2:13" s="44" customFormat="1" x14ac:dyDescent="0.45">
      <c r="B312" s="47"/>
      <c r="C312" s="115">
        <f t="shared" si="21"/>
        <v>204743.80606064372</v>
      </c>
      <c r="D312" s="47"/>
      <c r="E312" s="115">
        <f t="shared" si="22"/>
        <v>201460.89557991197</v>
      </c>
      <c r="F312" s="47"/>
      <c r="G312" s="115">
        <f t="shared" si="23"/>
        <v>0</v>
      </c>
      <c r="I312" s="115">
        <f t="shared" si="24"/>
        <v>-4282.9104807317472</v>
      </c>
      <c r="K312" s="115">
        <f t="shared" si="25"/>
        <v>106235.22729225864</v>
      </c>
      <c r="M312" s="115">
        <f t="shared" si="26"/>
        <v>102952.31681152689</v>
      </c>
    </row>
    <row r="313" spans="2:13" s="44" customFormat="1" x14ac:dyDescent="0.45">
      <c r="B313" s="47"/>
      <c r="C313" s="115">
        <f t="shared" si="21"/>
        <v>202501.77687374153</v>
      </c>
      <c r="D313" s="47"/>
      <c r="E313" s="115">
        <f t="shared" si="22"/>
        <v>199218.86639300978</v>
      </c>
      <c r="F313" s="47"/>
      <c r="G313" s="115">
        <f t="shared" si="23"/>
        <v>0</v>
      </c>
      <c r="I313" s="115">
        <f t="shared" si="24"/>
        <v>-4282.9104807317472</v>
      </c>
      <c r="K313" s="115">
        <f t="shared" si="25"/>
        <v>103419.89191704591</v>
      </c>
      <c r="M313" s="115">
        <f t="shared" si="26"/>
        <v>100136.98143631416</v>
      </c>
    </row>
    <row r="314" spans="2:13" s="44" customFormat="1" x14ac:dyDescent="0.45">
      <c r="B314" s="47"/>
      <c r="C314" s="115">
        <f t="shared" si="21"/>
        <v>200248.16386937367</v>
      </c>
      <c r="D314" s="47"/>
      <c r="E314" s="115">
        <f t="shared" si="22"/>
        <v>196965.25338864193</v>
      </c>
      <c r="F314" s="47"/>
      <c r="G314" s="115">
        <f t="shared" si="23"/>
        <v>0</v>
      </c>
      <c r="I314" s="115">
        <f t="shared" si="24"/>
        <v>-4282.9104807317472</v>
      </c>
      <c r="K314" s="115">
        <f t="shared" si="25"/>
        <v>100591.77022700409</v>
      </c>
      <c r="M314" s="115">
        <f t="shared" si="26"/>
        <v>97308.859746272341</v>
      </c>
    </row>
    <row r="315" spans="2:13" s="44" customFormat="1" x14ac:dyDescent="0.45">
      <c r="B315" s="47">
        <v>19</v>
      </c>
      <c r="C315" s="115">
        <f t="shared" si="21"/>
        <v>197982.90719781659</v>
      </c>
      <c r="D315" s="47"/>
      <c r="E315" s="115">
        <f t="shared" si="22"/>
        <v>194699.99671708484</v>
      </c>
      <c r="F315" s="47"/>
      <c r="G315" s="115">
        <f t="shared" si="23"/>
        <v>0</v>
      </c>
      <c r="I315" s="115">
        <f t="shared" si="24"/>
        <v>-4282.9104807317472</v>
      </c>
      <c r="K315" s="115">
        <f t="shared" si="25"/>
        <v>97750.804150953321</v>
      </c>
      <c r="M315" s="115">
        <f t="shared" si="26"/>
        <v>94467.893670221572</v>
      </c>
    </row>
    <row r="316" spans="2:13" s="44" customFormat="1" x14ac:dyDescent="0.45">
      <c r="B316" s="47"/>
      <c r="C316" s="115">
        <f t="shared" si="21"/>
        <v>195705.94670012311</v>
      </c>
      <c r="D316" s="47"/>
      <c r="E316" s="115">
        <f t="shared" si="22"/>
        <v>192423.03621939136</v>
      </c>
      <c r="F316" s="47"/>
      <c r="G316" s="115">
        <f t="shared" si="23"/>
        <v>0</v>
      </c>
      <c r="I316" s="115">
        <f t="shared" si="24"/>
        <v>-4282.9104807317472</v>
      </c>
      <c r="K316" s="115">
        <f t="shared" si="25"/>
        <v>94896.935353973822</v>
      </c>
      <c r="M316" s="115">
        <f t="shared" si="26"/>
        <v>91614.024873242073</v>
      </c>
    </row>
    <row r="317" spans="2:13" s="44" customFormat="1" x14ac:dyDescent="0.45">
      <c r="B317" s="47"/>
      <c r="C317" s="115">
        <f t="shared" si="21"/>
        <v>193417.22190652488</v>
      </c>
      <c r="D317" s="47"/>
      <c r="E317" s="115">
        <f t="shared" si="22"/>
        <v>190134.31142579313</v>
      </c>
      <c r="F317" s="47"/>
      <c r="G317" s="115">
        <f t="shared" si="23"/>
        <v>0</v>
      </c>
      <c r="I317" s="115">
        <f t="shared" si="24"/>
        <v>-4282.9104807317472</v>
      </c>
      <c r="K317" s="115">
        <f t="shared" si="25"/>
        <v>92030.105236208052</v>
      </c>
      <c r="M317" s="115">
        <f t="shared" si="26"/>
        <v>88747.194755476303</v>
      </c>
    </row>
    <row r="318" spans="2:13" s="44" customFormat="1" x14ac:dyDescent="0.45">
      <c r="B318" s="47"/>
      <c r="C318" s="115">
        <f t="shared" si="21"/>
        <v>191116.67203482639</v>
      </c>
      <c r="D318" s="47"/>
      <c r="E318" s="115">
        <f t="shared" si="22"/>
        <v>187833.76155409464</v>
      </c>
      <c r="F318" s="47"/>
      <c r="G318" s="115">
        <f t="shared" si="23"/>
        <v>0</v>
      </c>
      <c r="I318" s="115">
        <f t="shared" si="24"/>
        <v>-4282.9104807317472</v>
      </c>
      <c r="K318" s="115">
        <f t="shared" si="25"/>
        <v>89150.25493165743</v>
      </c>
      <c r="M318" s="115">
        <f t="shared" si="26"/>
        <v>85867.344450925681</v>
      </c>
    </row>
    <row r="319" spans="2:13" s="44" customFormat="1" x14ac:dyDescent="0.45">
      <c r="B319" s="47"/>
      <c r="C319" s="115">
        <f t="shared" si="21"/>
        <v>188804.23598879081</v>
      </c>
      <c r="D319" s="47"/>
      <c r="E319" s="115">
        <f t="shared" si="22"/>
        <v>185521.32550805906</v>
      </c>
      <c r="F319" s="47"/>
      <c r="G319" s="115">
        <f t="shared" si="23"/>
        <v>0</v>
      </c>
      <c r="I319" s="115">
        <f t="shared" si="24"/>
        <v>-4282.9104807317472</v>
      </c>
      <c r="K319" s="115">
        <f t="shared" si="25"/>
        <v>86257.325306973638</v>
      </c>
      <c r="M319" s="115">
        <f t="shared" si="26"/>
        <v>82974.414826241889</v>
      </c>
    </row>
    <row r="320" spans="2:13" s="44" customFormat="1" x14ac:dyDescent="0.45">
      <c r="B320" s="47"/>
      <c r="C320" s="115">
        <f t="shared" si="21"/>
        <v>186479.85235651737</v>
      </c>
      <c r="D320" s="47"/>
      <c r="E320" s="115">
        <f t="shared" si="22"/>
        <v>183196.94187578562</v>
      </c>
      <c r="F320" s="47"/>
      <c r="G320" s="115">
        <f t="shared" si="23"/>
        <v>0</v>
      </c>
      <c r="I320" s="115">
        <f t="shared" si="24"/>
        <v>-4282.9104807317472</v>
      </c>
      <c r="K320" s="115">
        <f t="shared" si="25"/>
        <v>83351.256960244398</v>
      </c>
      <c r="M320" s="115">
        <f t="shared" si="26"/>
        <v>80068.346479512649</v>
      </c>
    </row>
    <row r="321" spans="2:13" s="44" customFormat="1" x14ac:dyDescent="0.45">
      <c r="B321" s="47"/>
      <c r="C321" s="115">
        <f t="shared" si="21"/>
        <v>184143.45940881051</v>
      </c>
      <c r="D321" s="47"/>
      <c r="E321" s="115">
        <f t="shared" si="22"/>
        <v>180860.54892807876</v>
      </c>
      <c r="F321" s="47"/>
      <c r="G321" s="115">
        <f t="shared" si="23"/>
        <v>0</v>
      </c>
      <c r="I321" s="115">
        <f t="shared" si="24"/>
        <v>-4282.9104807317472</v>
      </c>
      <c r="K321" s="115">
        <f t="shared" si="25"/>
        <v>80431.990219773768</v>
      </c>
      <c r="M321" s="115">
        <f t="shared" si="26"/>
        <v>77149.079739042019</v>
      </c>
    </row>
    <row r="322" spans="2:13" s="44" customFormat="1" x14ac:dyDescent="0.45">
      <c r="B322" s="47"/>
      <c r="C322" s="115">
        <f t="shared" si="21"/>
        <v>181794.99509754049</v>
      </c>
      <c r="D322" s="47"/>
      <c r="E322" s="115">
        <f t="shared" si="22"/>
        <v>178512.08461680874</v>
      </c>
      <c r="F322" s="47"/>
      <c r="G322" s="115">
        <f t="shared" si="23"/>
        <v>0</v>
      </c>
      <c r="I322" s="115">
        <f t="shared" si="24"/>
        <v>-4282.9104807317472</v>
      </c>
      <c r="K322" s="115">
        <f t="shared" si="25"/>
        <v>77499.465142856832</v>
      </c>
      <c r="M322" s="115">
        <f t="shared" si="26"/>
        <v>74216.554662125083</v>
      </c>
    </row>
    <row r="323" spans="2:13" s="44" customFormat="1" x14ac:dyDescent="0.45">
      <c r="B323" s="47"/>
      <c r="C323" s="115">
        <f t="shared" si="21"/>
        <v>179434.39705399558</v>
      </c>
      <c r="D323" s="47"/>
      <c r="E323" s="115">
        <f t="shared" si="22"/>
        <v>176151.48657326383</v>
      </c>
      <c r="F323" s="47"/>
      <c r="G323" s="115">
        <f t="shared" si="23"/>
        <v>0</v>
      </c>
      <c r="I323" s="115">
        <f t="shared" si="24"/>
        <v>-4282.9104807317472</v>
      </c>
      <c r="K323" s="115">
        <f t="shared" si="25"/>
        <v>74553.621514548897</v>
      </c>
      <c r="M323" s="115">
        <f t="shared" si="26"/>
        <v>71270.711033817148</v>
      </c>
    </row>
    <row r="324" spans="2:13" s="44" customFormat="1" x14ac:dyDescent="0.45">
      <c r="B324" s="47"/>
      <c r="C324" s="115">
        <f t="shared" si="21"/>
        <v>177061.6025872257</v>
      </c>
      <c r="D324" s="47"/>
      <c r="E324" s="115">
        <f t="shared" si="22"/>
        <v>173778.69210649395</v>
      </c>
      <c r="F324" s="47"/>
      <c r="G324" s="115">
        <f t="shared" si="23"/>
        <v>0</v>
      </c>
      <c r="I324" s="115">
        <f t="shared" si="24"/>
        <v>-4282.9104807317472</v>
      </c>
      <c r="K324" s="115">
        <f t="shared" si="25"/>
        <v>71594.398846429074</v>
      </c>
      <c r="M324" s="115">
        <f t="shared" si="26"/>
        <v>68311.488365697325</v>
      </c>
    </row>
    <row r="325" spans="2:13" s="44" customFormat="1" x14ac:dyDescent="0.45">
      <c r="B325" s="47"/>
      <c r="C325" s="115">
        <f t="shared" si="21"/>
        <v>174676.5486823775</v>
      </c>
      <c r="D325" s="47"/>
      <c r="E325" s="115">
        <f t="shared" si="22"/>
        <v>171393.63820164575</v>
      </c>
      <c r="F325" s="47"/>
      <c r="G325" s="115">
        <f t="shared" si="23"/>
        <v>0</v>
      </c>
      <c r="I325" s="115">
        <f t="shared" si="24"/>
        <v>-4282.9104807317472</v>
      </c>
      <c r="K325" s="115">
        <f t="shared" si="25"/>
        <v>68621.736375358203</v>
      </c>
      <c r="M325" s="115">
        <f t="shared" si="26"/>
        <v>65338.825894626454</v>
      </c>
    </row>
    <row r="326" spans="2:13" s="44" customFormat="1" x14ac:dyDescent="0.45">
      <c r="B326" s="47"/>
      <c r="C326" s="115">
        <f t="shared" si="21"/>
        <v>172279.17199902091</v>
      </c>
      <c r="D326" s="47"/>
      <c r="E326" s="115">
        <f t="shared" si="22"/>
        <v>168996.26151828916</v>
      </c>
      <c r="F326" s="47"/>
      <c r="G326" s="115">
        <f t="shared" si="23"/>
        <v>0</v>
      </c>
      <c r="I326" s="115">
        <f t="shared" si="24"/>
        <v>-4282.9104807317472</v>
      </c>
      <c r="K326" s="115">
        <f t="shared" si="25"/>
        <v>65635.573062231211</v>
      </c>
      <c r="M326" s="115">
        <f t="shared" si="26"/>
        <v>62352.662581499462</v>
      </c>
    </row>
    <row r="327" spans="2:13" s="44" customFormat="1" x14ac:dyDescent="0.45">
      <c r="B327" s="47">
        <v>20</v>
      </c>
      <c r="C327" s="115">
        <f t="shared" si="21"/>
        <v>169869.40886946698</v>
      </c>
      <c r="D327" s="47"/>
      <c r="E327" s="115">
        <f t="shared" si="22"/>
        <v>166586.49838873523</v>
      </c>
      <c r="F327" s="47"/>
      <c r="G327" s="115">
        <f t="shared" si="23"/>
        <v>0</v>
      </c>
      <c r="I327" s="115">
        <f t="shared" si="24"/>
        <v>-4282.9104807317472</v>
      </c>
      <c r="K327" s="115">
        <f t="shared" si="25"/>
        <v>62635.847590723773</v>
      </c>
      <c r="M327" s="115">
        <f t="shared" si="26"/>
        <v>59352.937109992024</v>
      </c>
    </row>
    <row r="328" spans="2:13" s="44" customFormat="1" x14ac:dyDescent="0.45">
      <c r="B328" s="47"/>
      <c r="C328" s="115">
        <f t="shared" si="21"/>
        <v>167447.19529707704</v>
      </c>
      <c r="D328" s="47"/>
      <c r="E328" s="115">
        <f t="shared" si="22"/>
        <v>164164.28481634529</v>
      </c>
      <c r="F328" s="47"/>
      <c r="G328" s="115">
        <f t="shared" si="23"/>
        <v>0</v>
      </c>
      <c r="I328" s="115">
        <f t="shared" si="24"/>
        <v>-4282.9104807317472</v>
      </c>
      <c r="K328" s="115">
        <f t="shared" si="25"/>
        <v>59622.498366033236</v>
      </c>
      <c r="M328" s="115">
        <f t="shared" si="26"/>
        <v>56339.587885301487</v>
      </c>
    </row>
    <row r="329" spans="2:13" s="44" customFormat="1" x14ac:dyDescent="0.45">
      <c r="B329" s="47"/>
      <c r="C329" s="115">
        <f t="shared" si="21"/>
        <v>165012.46695456307</v>
      </c>
      <c r="D329" s="47"/>
      <c r="E329" s="115">
        <f t="shared" si="22"/>
        <v>161729.55647383133</v>
      </c>
      <c r="F329" s="47"/>
      <c r="G329" s="115">
        <f t="shared" si="23"/>
        <v>0</v>
      </c>
      <c r="I329" s="115">
        <f t="shared" si="24"/>
        <v>-4282.9104807317472</v>
      </c>
      <c r="K329" s="115">
        <f t="shared" si="25"/>
        <v>56595.463513613897</v>
      </c>
      <c r="M329" s="115">
        <f t="shared" si="26"/>
        <v>53312.553032882148</v>
      </c>
    </row>
    <row r="330" spans="2:13" s="44" customFormat="1" x14ac:dyDescent="0.45">
      <c r="B330" s="47"/>
      <c r="C330" s="115">
        <f t="shared" si="21"/>
        <v>162565.15918227946</v>
      </c>
      <c r="D330" s="47"/>
      <c r="E330" s="115">
        <f t="shared" si="22"/>
        <v>159282.24870154771</v>
      </c>
      <c r="F330" s="47"/>
      <c r="G330" s="115">
        <f t="shared" si="23"/>
        <v>0</v>
      </c>
      <c r="I330" s="115">
        <f t="shared" si="24"/>
        <v>-4282.9104807317472</v>
      </c>
      <c r="K330" s="115">
        <f t="shared" si="25"/>
        <v>53554.680877906489</v>
      </c>
      <c r="M330" s="115">
        <f t="shared" si="26"/>
        <v>50271.77039717474</v>
      </c>
    </row>
    <row r="331" spans="2:13" s="44" customFormat="1" x14ac:dyDescent="0.45">
      <c r="B331" s="47"/>
      <c r="C331" s="115">
        <f t="shared" si="21"/>
        <v>160105.20698650571</v>
      </c>
      <c r="D331" s="47"/>
      <c r="E331" s="115">
        <f t="shared" si="22"/>
        <v>156822.29650577396</v>
      </c>
      <c r="F331" s="47"/>
      <c r="G331" s="115">
        <f t="shared" si="23"/>
        <v>0</v>
      </c>
      <c r="I331" s="115">
        <f t="shared" si="24"/>
        <v>-4282.9104807317472</v>
      </c>
      <c r="K331" s="115">
        <f t="shared" si="25"/>
        <v>50500.088021061907</v>
      </c>
      <c r="M331" s="115">
        <f t="shared" si="26"/>
        <v>47217.177540330158</v>
      </c>
    </row>
    <row r="332" spans="2:13" s="44" customFormat="1" x14ac:dyDescent="0.45">
      <c r="B332" s="47"/>
      <c r="C332" s="115">
        <f t="shared" si="21"/>
        <v>157632.54503772047</v>
      </c>
      <c r="D332" s="47"/>
      <c r="E332" s="115">
        <f t="shared" si="22"/>
        <v>154349.63455698872</v>
      </c>
      <c r="F332" s="47"/>
      <c r="G332" s="115">
        <f t="shared" si="23"/>
        <v>0</v>
      </c>
      <c r="I332" s="115">
        <f t="shared" si="24"/>
        <v>-4282.9104807317472</v>
      </c>
      <c r="K332" s="115">
        <f t="shared" si="25"/>
        <v>47431.622221659156</v>
      </c>
      <c r="M332" s="115">
        <f t="shared" si="26"/>
        <v>44148.711740927407</v>
      </c>
    </row>
    <row r="333" spans="2:13" s="44" customFormat="1" x14ac:dyDescent="0.45">
      <c r="B333" s="47"/>
      <c r="C333" s="115">
        <f t="shared" si="21"/>
        <v>155147.10766886649</v>
      </c>
      <c r="D333" s="47"/>
      <c r="E333" s="115">
        <f t="shared" si="22"/>
        <v>151864.19718813474</v>
      </c>
      <c r="F333" s="47"/>
      <c r="G333" s="115">
        <f t="shared" si="23"/>
        <v>0</v>
      </c>
      <c r="I333" s="115">
        <f t="shared" si="24"/>
        <v>-4282.9104807317472</v>
      </c>
      <c r="K333" s="115">
        <f t="shared" si="25"/>
        <v>44349.220473417452</v>
      </c>
      <c r="M333" s="115">
        <f t="shared" si="26"/>
        <v>41066.309992685703</v>
      </c>
    </row>
    <row r="334" spans="2:13" s="44" customFormat="1" x14ac:dyDescent="0.45">
      <c r="B334" s="47"/>
      <c r="C334" s="115">
        <f t="shared" si="21"/>
        <v>152648.82887360678</v>
      </c>
      <c r="D334" s="47"/>
      <c r="E334" s="115">
        <f t="shared" si="22"/>
        <v>149365.91839287503</v>
      </c>
      <c r="F334" s="47"/>
      <c r="G334" s="115">
        <f t="shared" si="23"/>
        <v>0</v>
      </c>
      <c r="I334" s="115">
        <f t="shared" si="24"/>
        <v>-4282.9104807317472</v>
      </c>
      <c r="K334" s="115">
        <f t="shared" si="25"/>
        <v>41252.819483902487</v>
      </c>
      <c r="M334" s="115">
        <f t="shared" si="26"/>
        <v>37969.909003170738</v>
      </c>
    </row>
    <row r="335" spans="2:13" s="44" customFormat="1" x14ac:dyDescent="0.45">
      <c r="B335" s="47"/>
      <c r="C335" s="115">
        <f t="shared" si="21"/>
        <v>150137.64230457155</v>
      </c>
      <c r="D335" s="47"/>
      <c r="E335" s="115">
        <f t="shared" si="22"/>
        <v>146854.7318238398</v>
      </c>
      <c r="F335" s="47"/>
      <c r="G335" s="115">
        <f t="shared" si="23"/>
        <v>0</v>
      </c>
      <c r="I335" s="115">
        <f t="shared" si="24"/>
        <v>-4282.9104807317472</v>
      </c>
      <c r="K335" s="115">
        <f t="shared" si="25"/>
        <v>38142.355673226804</v>
      </c>
      <c r="M335" s="115">
        <f t="shared" si="26"/>
        <v>34859.445192495055</v>
      </c>
    </row>
    <row r="336" spans="2:13" s="44" customFormat="1" x14ac:dyDescent="0.45">
      <c r="B336" s="47"/>
      <c r="C336" s="115">
        <f t="shared" si="21"/>
        <v>147613.48127159631</v>
      </c>
      <c r="D336" s="47"/>
      <c r="E336" s="115">
        <f t="shared" si="22"/>
        <v>144330.57079086456</v>
      </c>
      <c r="F336" s="47"/>
      <c r="G336" s="115">
        <f t="shared" si="23"/>
        <v>0</v>
      </c>
      <c r="I336" s="115">
        <f t="shared" si="24"/>
        <v>-4282.9104807317472</v>
      </c>
      <c r="K336" s="115">
        <f t="shared" si="25"/>
        <v>35017.765172744301</v>
      </c>
      <c r="M336" s="115">
        <f t="shared" si="26"/>
        <v>31734.854692012552</v>
      </c>
    </row>
    <row r="337" spans="2:13" s="44" customFormat="1" x14ac:dyDescent="0.45">
      <c r="B337" s="47"/>
      <c r="C337" s="115">
        <f t="shared" si="21"/>
        <v>145076.27873995068</v>
      </c>
      <c r="D337" s="47"/>
      <c r="E337" s="115">
        <f t="shared" si="22"/>
        <v>141793.36825921893</v>
      </c>
      <c r="F337" s="47"/>
      <c r="G337" s="115">
        <f t="shared" si="23"/>
        <v>0</v>
      </c>
      <c r="I337" s="115">
        <f t="shared" si="24"/>
        <v>-4282.9104807317472</v>
      </c>
      <c r="K337" s="115">
        <f t="shared" si="25"/>
        <v>31878.983823738774</v>
      </c>
      <c r="M337" s="115">
        <f t="shared" si="26"/>
        <v>28596.073343007025</v>
      </c>
    </row>
    <row r="338" spans="2:13" s="44" customFormat="1" x14ac:dyDescent="0.45">
      <c r="B338" s="47"/>
      <c r="C338" s="115">
        <f t="shared" si="21"/>
        <v>142525.96732855824</v>
      </c>
      <c r="D338" s="47"/>
      <c r="E338" s="115">
        <f t="shared" si="22"/>
        <v>139243.05684782649</v>
      </c>
      <c r="F338" s="47"/>
      <c r="G338" s="115">
        <f t="shared" si="23"/>
        <v>0</v>
      </c>
      <c r="I338" s="115">
        <f t="shared" si="24"/>
        <v>-4282.9104807317472</v>
      </c>
      <c r="K338" s="115">
        <f t="shared" si="25"/>
        <v>28725.947176106514</v>
      </c>
      <c r="M338" s="115">
        <f t="shared" si="26"/>
        <v>25443.036695374765</v>
      </c>
    </row>
    <row r="339" spans="2:13" s="44" customFormat="1" x14ac:dyDescent="0.45">
      <c r="B339" s="47">
        <v>21</v>
      </c>
      <c r="C339" s="115">
        <f t="shared" si="21"/>
        <v>139962.47930820694</v>
      </c>
      <c r="D339" s="47"/>
      <c r="E339" s="115">
        <f t="shared" si="22"/>
        <v>136679.56882747519</v>
      </c>
      <c r="F339" s="47"/>
      <c r="G339" s="115">
        <f t="shared" si="23"/>
        <v>0</v>
      </c>
      <c r="I339" s="115">
        <f t="shared" si="24"/>
        <v>-4282.9104807317472</v>
      </c>
      <c r="K339" s="115">
        <f t="shared" si="25"/>
        <v>25558.590487032925</v>
      </c>
      <c r="M339" s="115">
        <f t="shared" si="26"/>
        <v>22275.680006301176</v>
      </c>
    </row>
    <row r="340" spans="2:13" s="44" customFormat="1" x14ac:dyDescent="0.45">
      <c r="B340" s="47"/>
      <c r="C340" s="115">
        <f t="shared" si="21"/>
        <v>137385.74659975048</v>
      </c>
      <c r="D340" s="47"/>
      <c r="E340" s="115">
        <f t="shared" si="22"/>
        <v>134102.83611901873</v>
      </c>
      <c r="F340" s="47"/>
      <c r="G340" s="115">
        <f t="shared" si="23"/>
        <v>0</v>
      </c>
      <c r="I340" s="115">
        <f t="shared" si="24"/>
        <v>-4282.9104807317472</v>
      </c>
      <c r="K340" s="115">
        <f t="shared" si="25"/>
        <v>22376.848719663129</v>
      </c>
      <c r="M340" s="115">
        <f t="shared" si="26"/>
        <v>19093.93823893138</v>
      </c>
    </row>
    <row r="341" spans="2:13" s="44" customFormat="1" x14ac:dyDescent="0.45">
      <c r="B341" s="47"/>
      <c r="C341" s="115">
        <f t="shared" si="21"/>
        <v>134795.70077230033</v>
      </c>
      <c r="D341" s="47"/>
      <c r="E341" s="115">
        <f t="shared" si="22"/>
        <v>131512.79029156858</v>
      </c>
      <c r="F341" s="47"/>
      <c r="G341" s="115">
        <f t="shared" si="23"/>
        <v>0</v>
      </c>
      <c r="I341" s="115">
        <f t="shared" si="24"/>
        <v>-4282.9104807317472</v>
      </c>
      <c r="K341" s="115">
        <f t="shared" si="25"/>
        <v>19180.656541766526</v>
      </c>
      <c r="M341" s="115">
        <f t="shared" si="26"/>
        <v>15897.746061034779</v>
      </c>
    </row>
    <row r="342" spans="2:13" s="44" customFormat="1" x14ac:dyDescent="0.45">
      <c r="B342" s="47"/>
      <c r="C342" s="115">
        <f t="shared" si="21"/>
        <v>132192.27304140836</v>
      </c>
      <c r="D342" s="47"/>
      <c r="E342" s="115">
        <f t="shared" si="22"/>
        <v>128909.36256067661</v>
      </c>
      <c r="F342" s="47"/>
      <c r="G342" s="115">
        <f t="shared" si="23"/>
        <v>0</v>
      </c>
      <c r="I342" s="115">
        <f t="shared" si="24"/>
        <v>-4282.9104807317472</v>
      </c>
      <c r="K342" s="115">
        <f t="shared" si="25"/>
        <v>15969.948324395313</v>
      </c>
      <c r="M342" s="115">
        <f t="shared" si="26"/>
        <v>12687.037843663566</v>
      </c>
    </row>
    <row r="343" spans="2:13" s="44" customFormat="1" x14ac:dyDescent="0.45">
      <c r="B343" s="47"/>
      <c r="C343" s="115">
        <f t="shared" si="21"/>
        <v>129575.39426724012</v>
      </c>
      <c r="D343" s="47"/>
      <c r="E343" s="115">
        <f t="shared" si="22"/>
        <v>126292.48378650837</v>
      </c>
      <c r="F343" s="47"/>
      <c r="G343" s="115">
        <f t="shared" si="23"/>
        <v>0</v>
      </c>
      <c r="I343" s="115">
        <f t="shared" si="24"/>
        <v>-4282.9104807317472</v>
      </c>
      <c r="K343" s="115">
        <f t="shared" si="25"/>
        <v>12744.658140536871</v>
      </c>
      <c r="M343" s="115">
        <f t="shared" si="26"/>
        <v>9461.7476598051235</v>
      </c>
    </row>
    <row r="344" spans="2:13" s="44" customFormat="1" x14ac:dyDescent="0.45">
      <c r="B344" s="47"/>
      <c r="C344" s="115">
        <f t="shared" ref="C344:C407" si="27">IF((E343+(E343*$C$8/12))&lt;0,0,(E343+(E343*$C$8/12)))</f>
        <v>126944.99495273866</v>
      </c>
      <c r="D344" s="47"/>
      <c r="E344" s="115">
        <f t="shared" ref="E344:E407" si="28">C344-$E$85</f>
        <v>123662.08447200691</v>
      </c>
      <c r="F344" s="47"/>
      <c r="G344" s="115">
        <f t="shared" si="23"/>
        <v>0</v>
      </c>
      <c r="I344" s="115">
        <f t="shared" si="24"/>
        <v>-4282.9104807317472</v>
      </c>
      <c r="K344" s="115">
        <f t="shared" si="25"/>
        <v>9504.7197637600711</v>
      </c>
      <c r="M344" s="115">
        <f t="shared" si="26"/>
        <v>6221.809283028324</v>
      </c>
    </row>
    <row r="345" spans="2:13" s="44" customFormat="1" x14ac:dyDescent="0.45">
      <c r="B345" s="47"/>
      <c r="C345" s="115">
        <f t="shared" si="27"/>
        <v>124301.00524177896</v>
      </c>
      <c r="D345" s="47"/>
      <c r="E345" s="115">
        <f t="shared" si="28"/>
        <v>121018.09476104721</v>
      </c>
      <c r="F345" s="47"/>
      <c r="G345" s="115">
        <f t="shared" ref="G345:G408" si="29">IF((I344+(I344*$C$8/12))&lt;0,0,(I344+(I344*$C$8/12)))</f>
        <v>0</v>
      </c>
      <c r="I345" s="115">
        <f t="shared" ref="I345:I408" si="30">G345-$I$85</f>
        <v>-4282.9104807317472</v>
      </c>
      <c r="K345" s="115">
        <f t="shared" ref="K345:K408" si="31">IF((M344+(M344*($C$8+$E$8)/12))&lt;0,0,(M344+(M344*($C$8+$E$8)/12)))</f>
        <v>6250.0666668554113</v>
      </c>
      <c r="M345" s="115">
        <f t="shared" ref="M345:M408" si="32">K345-$E$85</f>
        <v>2967.1561861236637</v>
      </c>
    </row>
    <row r="346" spans="2:13" s="44" customFormat="1" x14ac:dyDescent="0.45">
      <c r="B346" s="47"/>
      <c r="C346" s="115">
        <f t="shared" si="27"/>
        <v>121643.35491731262</v>
      </c>
      <c r="D346" s="47"/>
      <c r="E346" s="115">
        <f t="shared" si="28"/>
        <v>118360.44443658087</v>
      </c>
      <c r="F346" s="47"/>
      <c r="G346" s="115">
        <f t="shared" si="29"/>
        <v>0</v>
      </c>
      <c r="I346" s="115">
        <f t="shared" si="30"/>
        <v>-4282.9104807317472</v>
      </c>
      <c r="K346" s="115">
        <f t="shared" si="31"/>
        <v>2980.6320204689755</v>
      </c>
      <c r="M346" s="115">
        <f t="shared" si="32"/>
        <v>-302.27846026277211</v>
      </c>
    </row>
    <row r="347" spans="2:13" s="44" customFormat="1" x14ac:dyDescent="0.45">
      <c r="B347" s="47"/>
      <c r="C347" s="115">
        <f t="shared" si="27"/>
        <v>118971.97339950321</v>
      </c>
      <c r="D347" s="47"/>
      <c r="E347" s="115">
        <f t="shared" si="28"/>
        <v>115689.06291877147</v>
      </c>
      <c r="F347" s="47"/>
      <c r="G347" s="115">
        <f t="shared" si="29"/>
        <v>0</v>
      </c>
      <c r="I347" s="115">
        <f t="shared" si="30"/>
        <v>-4282.9104807317472</v>
      </c>
      <c r="K347" s="115">
        <f t="shared" si="31"/>
        <v>0</v>
      </c>
      <c r="M347" s="115">
        <f t="shared" si="32"/>
        <v>-3282.9104807317476</v>
      </c>
    </row>
    <row r="348" spans="2:13" s="44" customFormat="1" x14ac:dyDescent="0.45">
      <c r="B348" s="47"/>
      <c r="C348" s="115">
        <f t="shared" si="27"/>
        <v>116286.78974385178</v>
      </c>
      <c r="D348" s="47"/>
      <c r="E348" s="115">
        <f t="shared" si="28"/>
        <v>113003.87926312003</v>
      </c>
      <c r="F348" s="47"/>
      <c r="G348" s="115">
        <f t="shared" si="29"/>
        <v>0</v>
      </c>
      <c r="I348" s="115">
        <f t="shared" si="30"/>
        <v>-4282.9104807317472</v>
      </c>
      <c r="K348" s="115">
        <f t="shared" si="31"/>
        <v>0</v>
      </c>
      <c r="M348" s="115">
        <f t="shared" si="32"/>
        <v>-3282.9104807317476</v>
      </c>
    </row>
    <row r="349" spans="2:13" s="44" customFormat="1" x14ac:dyDescent="0.45">
      <c r="B349" s="47"/>
      <c r="C349" s="115">
        <f t="shared" si="27"/>
        <v>113587.73263931282</v>
      </c>
      <c r="D349" s="47"/>
      <c r="E349" s="115">
        <f t="shared" si="28"/>
        <v>110304.82215858107</v>
      </c>
      <c r="F349" s="47"/>
      <c r="G349" s="115">
        <f t="shared" si="29"/>
        <v>0</v>
      </c>
      <c r="I349" s="115">
        <f t="shared" si="30"/>
        <v>-4282.9104807317472</v>
      </c>
      <c r="K349" s="115">
        <f t="shared" si="31"/>
        <v>0</v>
      </c>
      <c r="M349" s="115">
        <f t="shared" si="32"/>
        <v>-3282.9104807317476</v>
      </c>
    </row>
    <row r="350" spans="2:13" s="44" customFormat="1" x14ac:dyDescent="0.45">
      <c r="B350" s="47"/>
      <c r="C350" s="115">
        <f t="shared" si="27"/>
        <v>110874.7304064004</v>
      </c>
      <c r="D350" s="47"/>
      <c r="E350" s="115">
        <f t="shared" si="28"/>
        <v>107591.81992566865</v>
      </c>
      <c r="F350" s="47"/>
      <c r="G350" s="115">
        <f t="shared" si="29"/>
        <v>0</v>
      </c>
      <c r="I350" s="115">
        <f t="shared" si="30"/>
        <v>-4282.9104807317472</v>
      </c>
      <c r="K350" s="115">
        <f t="shared" si="31"/>
        <v>0</v>
      </c>
      <c r="M350" s="115">
        <f t="shared" si="32"/>
        <v>-3282.9104807317476</v>
      </c>
    </row>
    <row r="351" spans="2:13" s="44" customFormat="1" x14ac:dyDescent="0.45">
      <c r="B351" s="47">
        <v>22</v>
      </c>
      <c r="C351" s="115">
        <f t="shared" si="27"/>
        <v>108147.71099528461</v>
      </c>
      <c r="D351" s="47"/>
      <c r="E351" s="115">
        <f t="shared" si="28"/>
        <v>104864.80051455286</v>
      </c>
      <c r="F351" s="47"/>
      <c r="G351" s="115">
        <f t="shared" si="29"/>
        <v>0</v>
      </c>
      <c r="I351" s="115">
        <f t="shared" si="30"/>
        <v>-4282.9104807317472</v>
      </c>
      <c r="K351" s="115">
        <f t="shared" si="31"/>
        <v>0</v>
      </c>
      <c r="M351" s="115">
        <f t="shared" si="32"/>
        <v>-3282.9104807317476</v>
      </c>
    </row>
    <row r="352" spans="2:13" s="44" customFormat="1" x14ac:dyDescent="0.45">
      <c r="B352" s="47"/>
      <c r="C352" s="115">
        <f t="shared" si="27"/>
        <v>105406.60198387805</v>
      </c>
      <c r="D352" s="47"/>
      <c r="E352" s="115">
        <f t="shared" si="28"/>
        <v>102123.6915031463</v>
      </c>
      <c r="F352" s="47"/>
      <c r="G352" s="115">
        <f t="shared" si="29"/>
        <v>0</v>
      </c>
      <c r="I352" s="115">
        <f t="shared" si="30"/>
        <v>-4282.9104807317472</v>
      </c>
      <c r="K352" s="115">
        <f t="shared" si="31"/>
        <v>0</v>
      </c>
      <c r="M352" s="115">
        <f t="shared" si="32"/>
        <v>-3282.9104807317476</v>
      </c>
    </row>
    <row r="353" spans="2:13" s="44" customFormat="1" x14ac:dyDescent="0.45">
      <c r="B353" s="47"/>
      <c r="C353" s="115">
        <f t="shared" si="27"/>
        <v>102651.33057591255</v>
      </c>
      <c r="D353" s="47"/>
      <c r="E353" s="115">
        <f t="shared" si="28"/>
        <v>99368.420095180802</v>
      </c>
      <c r="F353" s="47"/>
      <c r="G353" s="115">
        <f t="shared" si="29"/>
        <v>0</v>
      </c>
      <c r="I353" s="115">
        <f t="shared" si="30"/>
        <v>-4282.9104807317472</v>
      </c>
      <c r="K353" s="115">
        <f t="shared" si="31"/>
        <v>0</v>
      </c>
      <c r="M353" s="115">
        <f t="shared" si="32"/>
        <v>-3282.9104807317476</v>
      </c>
    </row>
    <row r="354" spans="2:13" s="44" customFormat="1" x14ac:dyDescent="0.45">
      <c r="B354" s="47"/>
      <c r="C354" s="115">
        <f t="shared" si="27"/>
        <v>99881.823599005904</v>
      </c>
      <c r="D354" s="47"/>
      <c r="E354" s="115">
        <f t="shared" si="28"/>
        <v>96598.913118274155</v>
      </c>
      <c r="F354" s="47"/>
      <c r="G354" s="115">
        <f t="shared" si="29"/>
        <v>0</v>
      </c>
      <c r="I354" s="115">
        <f t="shared" si="30"/>
        <v>-4282.9104807317472</v>
      </c>
      <c r="K354" s="115">
        <f t="shared" si="31"/>
        <v>0</v>
      </c>
      <c r="M354" s="115">
        <f t="shared" si="32"/>
        <v>-3282.9104807317476</v>
      </c>
    </row>
    <row r="355" spans="2:13" s="44" customFormat="1" x14ac:dyDescent="0.45">
      <c r="B355" s="47"/>
      <c r="C355" s="115">
        <f t="shared" si="27"/>
        <v>97098.007502718567</v>
      </c>
      <c r="D355" s="47"/>
      <c r="E355" s="115">
        <f t="shared" si="28"/>
        <v>93815.097021986818</v>
      </c>
      <c r="F355" s="47"/>
      <c r="G355" s="115">
        <f t="shared" si="29"/>
        <v>0</v>
      </c>
      <c r="I355" s="115">
        <f t="shared" si="30"/>
        <v>-4282.9104807317472</v>
      </c>
      <c r="K355" s="115">
        <f t="shared" si="31"/>
        <v>0</v>
      </c>
      <c r="M355" s="115">
        <f t="shared" si="32"/>
        <v>-3282.9104807317476</v>
      </c>
    </row>
    <row r="356" spans="2:13" s="44" customFormat="1" x14ac:dyDescent="0.45">
      <c r="B356" s="47"/>
      <c r="C356" s="115">
        <f t="shared" si="27"/>
        <v>94299.808356600421</v>
      </c>
      <c r="D356" s="47"/>
      <c r="E356" s="115">
        <f t="shared" si="28"/>
        <v>91016.897875868672</v>
      </c>
      <c r="F356" s="47"/>
      <c r="G356" s="115">
        <f t="shared" si="29"/>
        <v>0</v>
      </c>
      <c r="I356" s="115">
        <f t="shared" si="30"/>
        <v>-4282.9104807317472</v>
      </c>
      <c r="K356" s="115">
        <f t="shared" si="31"/>
        <v>0</v>
      </c>
      <c r="M356" s="115">
        <f t="shared" si="32"/>
        <v>-3282.9104807317476</v>
      </c>
    </row>
    <row r="357" spans="2:13" s="44" customFormat="1" x14ac:dyDescent="0.45">
      <c r="B357" s="47"/>
      <c r="C357" s="115">
        <f t="shared" si="27"/>
        <v>91487.151848227324</v>
      </c>
      <c r="D357" s="47"/>
      <c r="E357" s="115">
        <f t="shared" si="28"/>
        <v>88204.241367495575</v>
      </c>
      <c r="F357" s="47"/>
      <c r="G357" s="115">
        <f t="shared" si="29"/>
        <v>0</v>
      </c>
      <c r="I357" s="115">
        <f t="shared" si="30"/>
        <v>-4282.9104807317472</v>
      </c>
      <c r="K357" s="115">
        <f t="shared" si="31"/>
        <v>0</v>
      </c>
      <c r="M357" s="115">
        <f t="shared" si="32"/>
        <v>-3282.9104807317476</v>
      </c>
    </row>
    <row r="358" spans="2:13" s="44" customFormat="1" x14ac:dyDescent="0.45">
      <c r="B358" s="47"/>
      <c r="C358" s="115">
        <f t="shared" si="27"/>
        <v>88659.96328122764</v>
      </c>
      <c r="D358" s="47"/>
      <c r="E358" s="115">
        <f t="shared" si="28"/>
        <v>85377.052800495891</v>
      </c>
      <c r="F358" s="47"/>
      <c r="G358" s="115">
        <f t="shared" si="29"/>
        <v>0</v>
      </c>
      <c r="I358" s="115">
        <f t="shared" si="30"/>
        <v>-4282.9104807317472</v>
      </c>
      <c r="K358" s="115">
        <f t="shared" si="31"/>
        <v>0</v>
      </c>
      <c r="M358" s="115">
        <f t="shared" si="32"/>
        <v>-3282.9104807317476</v>
      </c>
    </row>
    <row r="359" spans="2:13" s="44" customFormat="1" x14ac:dyDescent="0.45">
      <c r="B359" s="47"/>
      <c r="C359" s="115">
        <f t="shared" si="27"/>
        <v>85818.167573298459</v>
      </c>
      <c r="D359" s="47"/>
      <c r="E359" s="115">
        <f t="shared" si="28"/>
        <v>82535.25709256671</v>
      </c>
      <c r="F359" s="47"/>
      <c r="G359" s="115">
        <f t="shared" si="29"/>
        <v>0</v>
      </c>
      <c r="I359" s="115">
        <f t="shared" si="30"/>
        <v>-4282.9104807317472</v>
      </c>
      <c r="K359" s="115">
        <f t="shared" si="31"/>
        <v>0</v>
      </c>
      <c r="M359" s="115">
        <f t="shared" si="32"/>
        <v>-3282.9104807317476</v>
      </c>
    </row>
    <row r="360" spans="2:13" s="44" customFormat="1" x14ac:dyDescent="0.45">
      <c r="B360" s="47"/>
      <c r="C360" s="115">
        <f t="shared" si="27"/>
        <v>82961.68925421164</v>
      </c>
      <c r="D360" s="47"/>
      <c r="E360" s="115">
        <f t="shared" si="28"/>
        <v>79678.778773479891</v>
      </c>
      <c r="F360" s="47"/>
      <c r="G360" s="115">
        <f t="shared" si="29"/>
        <v>0</v>
      </c>
      <c r="I360" s="115">
        <f t="shared" si="30"/>
        <v>-4282.9104807317472</v>
      </c>
      <c r="K360" s="115">
        <f t="shared" si="31"/>
        <v>0</v>
      </c>
      <c r="M360" s="115">
        <f t="shared" si="32"/>
        <v>-3282.9104807317476</v>
      </c>
    </row>
    <row r="361" spans="2:13" s="44" customFormat="1" x14ac:dyDescent="0.45">
      <c r="B361" s="47"/>
      <c r="C361" s="115">
        <f t="shared" si="27"/>
        <v>80090.452463809532</v>
      </c>
      <c r="D361" s="47"/>
      <c r="E361" s="115">
        <f t="shared" si="28"/>
        <v>76807.541983077783</v>
      </c>
      <c r="F361" s="47"/>
      <c r="G361" s="115">
        <f t="shared" si="29"/>
        <v>0</v>
      </c>
      <c r="I361" s="115">
        <f t="shared" si="30"/>
        <v>-4282.9104807317472</v>
      </c>
      <c r="K361" s="115">
        <f t="shared" si="31"/>
        <v>0</v>
      </c>
      <c r="M361" s="115">
        <f t="shared" si="32"/>
        <v>-3282.9104807317476</v>
      </c>
    </row>
    <row r="362" spans="2:13" s="44" customFormat="1" x14ac:dyDescent="0.45">
      <c r="B362" s="47"/>
      <c r="C362" s="115">
        <f t="shared" si="27"/>
        <v>77204.380949990358</v>
      </c>
      <c r="D362" s="47"/>
      <c r="E362" s="115">
        <f t="shared" si="28"/>
        <v>73921.470469258609</v>
      </c>
      <c r="F362" s="47"/>
      <c r="G362" s="115">
        <f t="shared" si="29"/>
        <v>0</v>
      </c>
      <c r="I362" s="115">
        <f t="shared" si="30"/>
        <v>-4282.9104807317472</v>
      </c>
      <c r="K362" s="115">
        <f t="shared" si="31"/>
        <v>0</v>
      </c>
      <c r="M362" s="115">
        <f t="shared" si="32"/>
        <v>-3282.9104807317476</v>
      </c>
    </row>
    <row r="363" spans="2:13" s="44" customFormat="1" x14ac:dyDescent="0.45">
      <c r="B363" s="47">
        <v>23</v>
      </c>
      <c r="C363" s="115">
        <f t="shared" si="27"/>
        <v>74303.398066683105</v>
      </c>
      <c r="D363" s="47"/>
      <c r="E363" s="115">
        <f t="shared" si="28"/>
        <v>71020.487585951356</v>
      </c>
      <c r="F363" s="47"/>
      <c r="G363" s="115">
        <f t="shared" si="29"/>
        <v>0</v>
      </c>
      <c r="I363" s="115">
        <f t="shared" si="30"/>
        <v>-4282.9104807317472</v>
      </c>
      <c r="K363" s="115">
        <f t="shared" si="31"/>
        <v>0</v>
      </c>
      <c r="M363" s="115">
        <f t="shared" si="32"/>
        <v>-3282.9104807317476</v>
      </c>
    </row>
    <row r="364" spans="2:13" s="44" customFormat="1" x14ac:dyDescent="0.45">
      <c r="B364" s="47"/>
      <c r="C364" s="115">
        <f t="shared" si="27"/>
        <v>71387.426771812112</v>
      </c>
      <c r="D364" s="47"/>
      <c r="E364" s="115">
        <f t="shared" si="28"/>
        <v>68104.516291080363</v>
      </c>
      <c r="F364" s="47"/>
      <c r="G364" s="115">
        <f t="shared" si="29"/>
        <v>0</v>
      </c>
      <c r="I364" s="115">
        <f t="shared" si="30"/>
        <v>-4282.9104807317472</v>
      </c>
      <c r="K364" s="115">
        <f t="shared" si="31"/>
        <v>0</v>
      </c>
      <c r="M364" s="115">
        <f t="shared" si="32"/>
        <v>-3282.9104807317476</v>
      </c>
    </row>
    <row r="365" spans="2:13" s="44" customFormat="1" x14ac:dyDescent="0.45">
      <c r="B365" s="47"/>
      <c r="C365" s="115">
        <f t="shared" si="27"/>
        <v>68456.389625250944</v>
      </c>
      <c r="D365" s="47"/>
      <c r="E365" s="115">
        <f t="shared" si="28"/>
        <v>65173.479144519195</v>
      </c>
      <c r="F365" s="47"/>
      <c r="G365" s="115">
        <f t="shared" si="29"/>
        <v>0</v>
      </c>
      <c r="I365" s="115">
        <f t="shared" si="30"/>
        <v>-4282.9104807317472</v>
      </c>
      <c r="K365" s="115">
        <f t="shared" si="31"/>
        <v>0</v>
      </c>
      <c r="M365" s="115">
        <f t="shared" si="32"/>
        <v>-3282.9104807317476</v>
      </c>
    </row>
    <row r="366" spans="2:13" s="44" customFormat="1" x14ac:dyDescent="0.45">
      <c r="B366" s="47"/>
      <c r="C366" s="115">
        <f t="shared" si="27"/>
        <v>65510.208786765877</v>
      </c>
      <c r="D366" s="47"/>
      <c r="E366" s="115">
        <f t="shared" si="28"/>
        <v>62227.298306034128</v>
      </c>
      <c r="F366" s="47"/>
      <c r="G366" s="115">
        <f t="shared" si="29"/>
        <v>0</v>
      </c>
      <c r="I366" s="115">
        <f t="shared" si="30"/>
        <v>-4282.9104807317472</v>
      </c>
      <c r="K366" s="115">
        <f t="shared" si="31"/>
        <v>0</v>
      </c>
      <c r="M366" s="115">
        <f t="shared" si="32"/>
        <v>-3282.9104807317476</v>
      </c>
    </row>
    <row r="367" spans="2:13" s="44" customFormat="1" x14ac:dyDescent="0.45">
      <c r="B367" s="47"/>
      <c r="C367" s="115">
        <f t="shared" si="27"/>
        <v>62548.806013948641</v>
      </c>
      <c r="D367" s="47"/>
      <c r="E367" s="115">
        <f t="shared" si="28"/>
        <v>59265.895533216892</v>
      </c>
      <c r="F367" s="47"/>
      <c r="G367" s="115">
        <f t="shared" si="29"/>
        <v>0</v>
      </c>
      <c r="I367" s="115">
        <f t="shared" si="30"/>
        <v>-4282.9104807317472</v>
      </c>
      <c r="K367" s="115">
        <f t="shared" si="31"/>
        <v>0</v>
      </c>
      <c r="M367" s="115">
        <f t="shared" si="32"/>
        <v>-3282.9104807317476</v>
      </c>
    </row>
    <row r="368" spans="2:13" s="44" customFormat="1" x14ac:dyDescent="0.45">
      <c r="B368" s="47"/>
      <c r="C368" s="115">
        <f t="shared" si="27"/>
        <v>59572.102660138509</v>
      </c>
      <c r="D368" s="47"/>
      <c r="E368" s="115">
        <f t="shared" si="28"/>
        <v>56289.19217940676</v>
      </c>
      <c r="F368" s="47"/>
      <c r="G368" s="115">
        <f t="shared" si="29"/>
        <v>0</v>
      </c>
      <c r="I368" s="115">
        <f t="shared" si="30"/>
        <v>-4282.9104807317472</v>
      </c>
      <c r="K368" s="115">
        <f t="shared" si="31"/>
        <v>0</v>
      </c>
      <c r="M368" s="115">
        <f t="shared" si="32"/>
        <v>-3282.9104807317476</v>
      </c>
    </row>
    <row r="369" spans="2:13" s="44" customFormat="1" x14ac:dyDescent="0.45">
      <c r="B369" s="47"/>
      <c r="C369" s="115">
        <f t="shared" si="27"/>
        <v>56580.019672333692</v>
      </c>
      <c r="D369" s="47"/>
      <c r="E369" s="115">
        <f t="shared" si="28"/>
        <v>53297.109191601943</v>
      </c>
      <c r="F369" s="47"/>
      <c r="G369" s="115">
        <f t="shared" si="29"/>
        <v>0</v>
      </c>
      <c r="I369" s="115">
        <f t="shared" si="30"/>
        <v>-4282.9104807317472</v>
      </c>
      <c r="K369" s="115">
        <f t="shared" si="31"/>
        <v>0</v>
      </c>
      <c r="M369" s="115">
        <f t="shared" si="32"/>
        <v>-3282.9104807317476</v>
      </c>
    </row>
    <row r="370" spans="2:13" s="44" customFormat="1" x14ac:dyDescent="0.45">
      <c r="B370" s="47"/>
      <c r="C370" s="115">
        <f t="shared" si="27"/>
        <v>53572.47758909189</v>
      </c>
      <c r="D370" s="47"/>
      <c r="E370" s="115">
        <f t="shared" si="28"/>
        <v>50289.567108360141</v>
      </c>
      <c r="F370" s="47"/>
      <c r="G370" s="115">
        <f t="shared" si="29"/>
        <v>0</v>
      </c>
      <c r="I370" s="115">
        <f t="shared" si="30"/>
        <v>-4282.9104807317472</v>
      </c>
      <c r="K370" s="115">
        <f t="shared" si="31"/>
        <v>0</v>
      </c>
      <c r="M370" s="115">
        <f t="shared" si="32"/>
        <v>-3282.9104807317476</v>
      </c>
    </row>
    <row r="371" spans="2:13" s="44" customFormat="1" x14ac:dyDescent="0.45">
      <c r="B371" s="47"/>
      <c r="C371" s="115">
        <f t="shared" si="27"/>
        <v>50549.396538419998</v>
      </c>
      <c r="D371" s="47"/>
      <c r="E371" s="115">
        <f t="shared" si="28"/>
        <v>47266.486057688249</v>
      </c>
      <c r="F371" s="47"/>
      <c r="G371" s="115">
        <f t="shared" si="29"/>
        <v>0</v>
      </c>
      <c r="I371" s="115">
        <f t="shared" si="30"/>
        <v>-4282.9104807317472</v>
      </c>
      <c r="K371" s="115">
        <f t="shared" si="31"/>
        <v>0</v>
      </c>
      <c r="M371" s="115">
        <f t="shared" si="32"/>
        <v>-3282.9104807317476</v>
      </c>
    </row>
    <row r="372" spans="2:13" s="44" customFormat="1" x14ac:dyDescent="0.45">
      <c r="B372" s="47"/>
      <c r="C372" s="115">
        <f t="shared" si="27"/>
        <v>47510.696235652969</v>
      </c>
      <c r="D372" s="47"/>
      <c r="E372" s="115">
        <f t="shared" si="28"/>
        <v>44227.78575492122</v>
      </c>
      <c r="F372" s="47"/>
      <c r="G372" s="115">
        <f t="shared" si="29"/>
        <v>0</v>
      </c>
      <c r="I372" s="115">
        <f t="shared" si="30"/>
        <v>-4282.9104807317472</v>
      </c>
      <c r="K372" s="115">
        <f t="shared" si="31"/>
        <v>0</v>
      </c>
      <c r="M372" s="115">
        <f t="shared" si="32"/>
        <v>-3282.9104807317476</v>
      </c>
    </row>
    <row r="373" spans="2:13" s="44" customFormat="1" x14ac:dyDescent="0.45">
      <c r="B373" s="47"/>
      <c r="C373" s="115">
        <f t="shared" si="27"/>
        <v>44456.295981321644</v>
      </c>
      <c r="D373" s="47"/>
      <c r="E373" s="115">
        <f t="shared" si="28"/>
        <v>41173.385500589895</v>
      </c>
      <c r="F373" s="47"/>
      <c r="G373" s="115">
        <f t="shared" si="29"/>
        <v>0</v>
      </c>
      <c r="I373" s="115">
        <f t="shared" si="30"/>
        <v>-4282.9104807317472</v>
      </c>
      <c r="K373" s="115">
        <f t="shared" si="31"/>
        <v>0</v>
      </c>
      <c r="M373" s="115">
        <f t="shared" si="32"/>
        <v>-3282.9104807317476</v>
      </c>
    </row>
    <row r="374" spans="2:13" s="44" customFormat="1" x14ac:dyDescent="0.45">
      <c r="B374" s="47"/>
      <c r="C374" s="115">
        <f t="shared" si="27"/>
        <v>41386.11465900961</v>
      </c>
      <c r="D374" s="47"/>
      <c r="E374" s="115">
        <f t="shared" si="28"/>
        <v>38103.204178277862</v>
      </c>
      <c r="F374" s="47"/>
      <c r="G374" s="115">
        <f t="shared" si="29"/>
        <v>0</v>
      </c>
      <c r="I374" s="115">
        <f t="shared" si="30"/>
        <v>-4282.9104807317472</v>
      </c>
      <c r="K374" s="115">
        <f t="shared" si="31"/>
        <v>0</v>
      </c>
      <c r="M374" s="115">
        <f t="shared" si="32"/>
        <v>-3282.9104807317476</v>
      </c>
    </row>
    <row r="375" spans="2:13" s="44" customFormat="1" x14ac:dyDescent="0.45">
      <c r="B375" s="47">
        <v>24</v>
      </c>
      <c r="C375" s="115">
        <f t="shared" si="27"/>
        <v>38300.070733198962</v>
      </c>
      <c r="D375" s="47"/>
      <c r="E375" s="115">
        <f t="shared" si="28"/>
        <v>35017.160252467213</v>
      </c>
      <c r="F375" s="47"/>
      <c r="G375" s="115">
        <f t="shared" si="29"/>
        <v>0</v>
      </c>
      <c r="I375" s="115">
        <f t="shared" si="30"/>
        <v>-4282.9104807317472</v>
      </c>
      <c r="K375" s="115">
        <f t="shared" si="31"/>
        <v>0</v>
      </c>
      <c r="M375" s="115">
        <f t="shared" si="32"/>
        <v>-3282.9104807317476</v>
      </c>
    </row>
    <row r="376" spans="2:13" s="44" customFormat="1" x14ac:dyDescent="0.45">
      <c r="B376" s="47"/>
      <c r="C376" s="115">
        <f t="shared" si="27"/>
        <v>35198.082247104961</v>
      </c>
      <c r="D376" s="47"/>
      <c r="E376" s="115">
        <f t="shared" si="28"/>
        <v>31915.171766373212</v>
      </c>
      <c r="F376" s="47"/>
      <c r="G376" s="115">
        <f t="shared" si="29"/>
        <v>0</v>
      </c>
      <c r="I376" s="115">
        <f t="shared" si="30"/>
        <v>-4282.9104807317472</v>
      </c>
      <c r="K376" s="115">
        <f t="shared" si="31"/>
        <v>0</v>
      </c>
      <c r="M376" s="115">
        <f t="shared" si="32"/>
        <v>-3282.9104807317476</v>
      </c>
    </row>
    <row r="377" spans="2:13" s="44" customFormat="1" x14ac:dyDescent="0.45">
      <c r="B377" s="47"/>
      <c r="C377" s="115">
        <f t="shared" si="27"/>
        <v>32080.066820499473</v>
      </c>
      <c r="D377" s="47"/>
      <c r="E377" s="115">
        <f t="shared" si="28"/>
        <v>28797.156339767724</v>
      </c>
      <c r="F377" s="47"/>
      <c r="G377" s="115">
        <f t="shared" si="29"/>
        <v>0</v>
      </c>
      <c r="I377" s="115">
        <f t="shared" si="30"/>
        <v>-4282.9104807317472</v>
      </c>
      <c r="K377" s="115">
        <f t="shared" si="31"/>
        <v>0</v>
      </c>
      <c r="M377" s="115">
        <f t="shared" si="32"/>
        <v>-3282.9104807317476</v>
      </c>
    </row>
    <row r="378" spans="2:13" s="44" customFormat="1" x14ac:dyDescent="0.45">
      <c r="B378" s="47"/>
      <c r="C378" s="115">
        <f t="shared" si="27"/>
        <v>28945.941647523192</v>
      </c>
      <c r="D378" s="47"/>
      <c r="E378" s="115">
        <f t="shared" si="28"/>
        <v>25663.031166791443</v>
      </c>
      <c r="F378" s="47"/>
      <c r="G378" s="115">
        <f t="shared" si="29"/>
        <v>0</v>
      </c>
      <c r="I378" s="115">
        <f t="shared" si="30"/>
        <v>-4282.9104807317472</v>
      </c>
      <c r="K378" s="115">
        <f t="shared" si="31"/>
        <v>0</v>
      </c>
      <c r="M378" s="115">
        <f t="shared" si="32"/>
        <v>-3282.9104807317476</v>
      </c>
    </row>
    <row r="379" spans="2:13" s="44" customFormat="1" x14ac:dyDescent="0.45">
      <c r="B379" s="47"/>
      <c r="C379" s="115">
        <f t="shared" si="27"/>
        <v>25795.623494486532</v>
      </c>
      <c r="D379" s="47"/>
      <c r="E379" s="115">
        <f t="shared" si="28"/>
        <v>22512.713013754783</v>
      </c>
      <c r="F379" s="47"/>
      <c r="G379" s="115">
        <f t="shared" si="29"/>
        <v>0</v>
      </c>
      <c r="I379" s="115">
        <f t="shared" si="30"/>
        <v>-4282.9104807317472</v>
      </c>
      <c r="K379" s="115">
        <f t="shared" si="31"/>
        <v>0</v>
      </c>
      <c r="M379" s="115">
        <f t="shared" si="32"/>
        <v>-3282.9104807317476</v>
      </c>
    </row>
    <row r="380" spans="2:13" s="44" customFormat="1" x14ac:dyDescent="0.45">
      <c r="B380" s="47"/>
      <c r="C380" s="115">
        <f t="shared" si="27"/>
        <v>22629.028697659181</v>
      </c>
      <c r="D380" s="47"/>
      <c r="E380" s="115">
        <f t="shared" si="28"/>
        <v>19346.118216927433</v>
      </c>
      <c r="F380" s="47"/>
      <c r="G380" s="115">
        <f t="shared" si="29"/>
        <v>0</v>
      </c>
      <c r="I380" s="115">
        <f t="shared" si="30"/>
        <v>-4282.9104807317472</v>
      </c>
      <c r="K380" s="115">
        <f t="shared" si="31"/>
        <v>0</v>
      </c>
      <c r="M380" s="115">
        <f t="shared" si="32"/>
        <v>-3282.9104807317476</v>
      </c>
    </row>
    <row r="381" spans="2:13" s="44" customFormat="1" x14ac:dyDescent="0.45">
      <c r="B381" s="47"/>
      <c r="C381" s="115">
        <f t="shared" si="27"/>
        <v>19446.073161048225</v>
      </c>
      <c r="D381" s="47"/>
      <c r="E381" s="115">
        <f t="shared" si="28"/>
        <v>16163.162680316478</v>
      </c>
      <c r="F381" s="47"/>
      <c r="G381" s="115">
        <f t="shared" si="29"/>
        <v>0</v>
      </c>
      <c r="I381" s="115">
        <f t="shared" si="30"/>
        <v>-4282.9104807317472</v>
      </c>
      <c r="K381" s="115">
        <f t="shared" si="31"/>
        <v>0</v>
      </c>
      <c r="M381" s="115">
        <f t="shared" si="32"/>
        <v>-3282.9104807317476</v>
      </c>
    </row>
    <row r="382" spans="2:13" s="44" customFormat="1" x14ac:dyDescent="0.45">
      <c r="B382" s="47"/>
      <c r="C382" s="115">
        <f t="shared" si="27"/>
        <v>16246.672354164781</v>
      </c>
      <c r="D382" s="47"/>
      <c r="E382" s="115">
        <f t="shared" si="28"/>
        <v>12963.761873433034</v>
      </c>
      <c r="F382" s="47"/>
      <c r="G382" s="115">
        <f t="shared" si="29"/>
        <v>0</v>
      </c>
      <c r="I382" s="115">
        <f t="shared" si="30"/>
        <v>-4282.9104807317472</v>
      </c>
      <c r="K382" s="115">
        <f t="shared" si="31"/>
        <v>0</v>
      </c>
      <c r="M382" s="115">
        <f t="shared" si="32"/>
        <v>-3282.9104807317476</v>
      </c>
    </row>
    <row r="383" spans="2:13" s="44" customFormat="1" x14ac:dyDescent="0.45">
      <c r="B383" s="47"/>
      <c r="C383" s="115">
        <f t="shared" si="27"/>
        <v>13030.741309779105</v>
      </c>
      <c r="D383" s="47"/>
      <c r="E383" s="115">
        <f t="shared" si="28"/>
        <v>9747.8308290473578</v>
      </c>
      <c r="F383" s="47"/>
      <c r="G383" s="115">
        <f t="shared" si="29"/>
        <v>0</v>
      </c>
      <c r="I383" s="115">
        <f t="shared" si="30"/>
        <v>-4282.9104807317472</v>
      </c>
      <c r="K383" s="115">
        <f t="shared" si="31"/>
        <v>0</v>
      </c>
      <c r="M383" s="115">
        <f t="shared" si="32"/>
        <v>-3282.9104807317476</v>
      </c>
    </row>
    <row r="384" spans="2:13" s="44" customFormat="1" x14ac:dyDescent="0.45">
      <c r="B384" s="47"/>
      <c r="C384" s="115">
        <f t="shared" si="27"/>
        <v>9798.1946216641027</v>
      </c>
      <c r="D384" s="47"/>
      <c r="E384" s="115">
        <f t="shared" si="28"/>
        <v>6515.2841409323555</v>
      </c>
      <c r="F384" s="47"/>
      <c r="G384" s="115">
        <f t="shared" si="29"/>
        <v>0</v>
      </c>
      <c r="I384" s="115">
        <f t="shared" si="30"/>
        <v>-4282.9104807317472</v>
      </c>
      <c r="K384" s="115">
        <f t="shared" si="31"/>
        <v>0</v>
      </c>
      <c r="M384" s="115">
        <f t="shared" si="32"/>
        <v>-3282.9104807317476</v>
      </c>
    </row>
    <row r="385" spans="2:13" s="44" customFormat="1" x14ac:dyDescent="0.45">
      <c r="B385" s="47"/>
      <c r="C385" s="115">
        <f t="shared" si="27"/>
        <v>6548.9464423271729</v>
      </c>
      <c r="D385" s="47"/>
      <c r="E385" s="115">
        <f t="shared" si="28"/>
        <v>3266.0359615954253</v>
      </c>
      <c r="F385" s="47"/>
      <c r="G385" s="115">
        <f t="shared" si="29"/>
        <v>0</v>
      </c>
      <c r="I385" s="115">
        <f t="shared" si="30"/>
        <v>-4282.9104807317472</v>
      </c>
      <c r="K385" s="115">
        <f t="shared" si="31"/>
        <v>0</v>
      </c>
      <c r="M385" s="115">
        <f t="shared" si="32"/>
        <v>-3282.9104807317476</v>
      </c>
    </row>
    <row r="386" spans="2:13" s="44" customFormat="1" x14ac:dyDescent="0.45">
      <c r="B386" s="47"/>
      <c r="C386" s="115">
        <f t="shared" si="27"/>
        <v>3282.9104807303352</v>
      </c>
      <c r="D386" s="47"/>
      <c r="E386" s="115">
        <f t="shared" si="28"/>
        <v>-1.4124452718533576E-9</v>
      </c>
      <c r="F386" s="47"/>
      <c r="G386" s="115">
        <f t="shared" si="29"/>
        <v>0</v>
      </c>
      <c r="I386" s="115">
        <f t="shared" si="30"/>
        <v>-4282.9104807317472</v>
      </c>
      <c r="K386" s="115">
        <f t="shared" si="31"/>
        <v>0</v>
      </c>
      <c r="M386" s="115">
        <f t="shared" si="32"/>
        <v>-3282.9104807317476</v>
      </c>
    </row>
    <row r="387" spans="2:13" s="44" customFormat="1" x14ac:dyDescent="0.45">
      <c r="B387" s="47">
        <v>25</v>
      </c>
      <c r="C387" s="115">
        <f t="shared" si="27"/>
        <v>0</v>
      </c>
      <c r="D387" s="47"/>
      <c r="E387" s="115">
        <f t="shared" si="28"/>
        <v>-3282.9104807317476</v>
      </c>
      <c r="F387" s="47"/>
      <c r="G387" s="115">
        <f t="shared" si="29"/>
        <v>0</v>
      </c>
      <c r="I387" s="115">
        <f t="shared" si="30"/>
        <v>-4282.9104807317472</v>
      </c>
      <c r="K387" s="115">
        <f t="shared" si="31"/>
        <v>0</v>
      </c>
      <c r="M387" s="115">
        <f t="shared" si="32"/>
        <v>-3282.9104807317476</v>
      </c>
    </row>
    <row r="388" spans="2:13" s="44" customFormat="1" x14ac:dyDescent="0.45">
      <c r="B388" s="47"/>
      <c r="C388" s="115">
        <f t="shared" si="27"/>
        <v>0</v>
      </c>
      <c r="D388" s="47"/>
      <c r="E388" s="115">
        <f t="shared" si="28"/>
        <v>-3282.9104807317476</v>
      </c>
      <c r="F388" s="47"/>
      <c r="G388" s="115">
        <f t="shared" si="29"/>
        <v>0</v>
      </c>
      <c r="I388" s="115">
        <f t="shared" si="30"/>
        <v>-4282.9104807317472</v>
      </c>
      <c r="K388" s="115">
        <f t="shared" si="31"/>
        <v>0</v>
      </c>
      <c r="M388" s="115">
        <f t="shared" si="32"/>
        <v>-3282.9104807317476</v>
      </c>
    </row>
    <row r="389" spans="2:13" s="44" customFormat="1" x14ac:dyDescent="0.45">
      <c r="B389" s="47"/>
      <c r="C389" s="115">
        <f t="shared" si="27"/>
        <v>0</v>
      </c>
      <c r="D389" s="47"/>
      <c r="E389" s="115">
        <f t="shared" si="28"/>
        <v>-3282.9104807317476</v>
      </c>
      <c r="F389" s="47"/>
      <c r="G389" s="115">
        <f t="shared" si="29"/>
        <v>0</v>
      </c>
      <c r="I389" s="115">
        <f t="shared" si="30"/>
        <v>-4282.9104807317472</v>
      </c>
      <c r="K389" s="115">
        <f t="shared" si="31"/>
        <v>0</v>
      </c>
      <c r="M389" s="115">
        <f t="shared" si="32"/>
        <v>-3282.9104807317476</v>
      </c>
    </row>
    <row r="390" spans="2:13" s="44" customFormat="1" x14ac:dyDescent="0.45">
      <c r="B390" s="47"/>
      <c r="C390" s="115">
        <f t="shared" si="27"/>
        <v>0</v>
      </c>
      <c r="D390" s="47"/>
      <c r="E390" s="115">
        <f t="shared" si="28"/>
        <v>-3282.9104807317476</v>
      </c>
      <c r="F390" s="47"/>
      <c r="G390" s="115">
        <f t="shared" si="29"/>
        <v>0</v>
      </c>
      <c r="I390" s="115">
        <f t="shared" si="30"/>
        <v>-4282.9104807317472</v>
      </c>
      <c r="K390" s="115">
        <f t="shared" si="31"/>
        <v>0</v>
      </c>
      <c r="M390" s="115">
        <f t="shared" si="32"/>
        <v>-3282.9104807317476</v>
      </c>
    </row>
    <row r="391" spans="2:13" s="44" customFormat="1" x14ac:dyDescent="0.45">
      <c r="B391" s="47"/>
      <c r="C391" s="115">
        <f t="shared" si="27"/>
        <v>0</v>
      </c>
      <c r="D391" s="47"/>
      <c r="E391" s="115">
        <f t="shared" si="28"/>
        <v>-3282.9104807317476</v>
      </c>
      <c r="F391" s="47"/>
      <c r="G391" s="115">
        <f t="shared" si="29"/>
        <v>0</v>
      </c>
      <c r="I391" s="115">
        <f t="shared" si="30"/>
        <v>-4282.9104807317472</v>
      </c>
      <c r="K391" s="115">
        <f t="shared" si="31"/>
        <v>0</v>
      </c>
      <c r="M391" s="115">
        <f t="shared" si="32"/>
        <v>-3282.9104807317476</v>
      </c>
    </row>
    <row r="392" spans="2:13" s="44" customFormat="1" x14ac:dyDescent="0.45">
      <c r="B392" s="47"/>
      <c r="C392" s="115">
        <f t="shared" si="27"/>
        <v>0</v>
      </c>
      <c r="D392" s="47"/>
      <c r="E392" s="115">
        <f t="shared" si="28"/>
        <v>-3282.9104807317476</v>
      </c>
      <c r="F392" s="47"/>
      <c r="G392" s="115">
        <f t="shared" si="29"/>
        <v>0</v>
      </c>
      <c r="I392" s="115">
        <f t="shared" si="30"/>
        <v>-4282.9104807317472</v>
      </c>
      <c r="K392" s="115">
        <f t="shared" si="31"/>
        <v>0</v>
      </c>
      <c r="M392" s="115">
        <f t="shared" si="32"/>
        <v>-3282.9104807317476</v>
      </c>
    </row>
    <row r="393" spans="2:13" s="44" customFormat="1" x14ac:dyDescent="0.45">
      <c r="B393" s="47"/>
      <c r="C393" s="115">
        <f t="shared" si="27"/>
        <v>0</v>
      </c>
      <c r="D393" s="47"/>
      <c r="E393" s="115">
        <f t="shared" si="28"/>
        <v>-3282.9104807317476</v>
      </c>
      <c r="F393" s="47"/>
      <c r="G393" s="115">
        <f t="shared" si="29"/>
        <v>0</v>
      </c>
      <c r="I393" s="115">
        <f t="shared" si="30"/>
        <v>-4282.9104807317472</v>
      </c>
      <c r="K393" s="115">
        <f t="shared" si="31"/>
        <v>0</v>
      </c>
      <c r="M393" s="115">
        <f t="shared" si="32"/>
        <v>-3282.9104807317476</v>
      </c>
    </row>
    <row r="394" spans="2:13" s="44" customFormat="1" x14ac:dyDescent="0.45">
      <c r="B394" s="47"/>
      <c r="C394" s="115">
        <f t="shared" si="27"/>
        <v>0</v>
      </c>
      <c r="D394" s="47"/>
      <c r="E394" s="115">
        <f t="shared" si="28"/>
        <v>-3282.9104807317476</v>
      </c>
      <c r="F394" s="47"/>
      <c r="G394" s="115">
        <f t="shared" si="29"/>
        <v>0</v>
      </c>
      <c r="I394" s="115">
        <f t="shared" si="30"/>
        <v>-4282.9104807317472</v>
      </c>
      <c r="K394" s="115">
        <f t="shared" si="31"/>
        <v>0</v>
      </c>
      <c r="M394" s="115">
        <f t="shared" si="32"/>
        <v>-3282.9104807317476</v>
      </c>
    </row>
    <row r="395" spans="2:13" s="44" customFormat="1" x14ac:dyDescent="0.45">
      <c r="B395" s="47"/>
      <c r="C395" s="115">
        <f t="shared" si="27"/>
        <v>0</v>
      </c>
      <c r="D395" s="47"/>
      <c r="E395" s="115">
        <f t="shared" si="28"/>
        <v>-3282.9104807317476</v>
      </c>
      <c r="F395" s="47"/>
      <c r="G395" s="115">
        <f t="shared" si="29"/>
        <v>0</v>
      </c>
      <c r="I395" s="115">
        <f t="shared" si="30"/>
        <v>-4282.9104807317472</v>
      </c>
      <c r="K395" s="115">
        <f t="shared" si="31"/>
        <v>0</v>
      </c>
      <c r="M395" s="115">
        <f t="shared" si="32"/>
        <v>-3282.9104807317476</v>
      </c>
    </row>
    <row r="396" spans="2:13" s="44" customFormat="1" x14ac:dyDescent="0.45">
      <c r="B396" s="47"/>
      <c r="C396" s="115">
        <f t="shared" si="27"/>
        <v>0</v>
      </c>
      <c r="D396" s="47"/>
      <c r="E396" s="115">
        <f t="shared" si="28"/>
        <v>-3282.9104807317476</v>
      </c>
      <c r="F396" s="47"/>
      <c r="G396" s="115">
        <f t="shared" si="29"/>
        <v>0</v>
      </c>
      <c r="I396" s="115">
        <f t="shared" si="30"/>
        <v>-4282.9104807317472</v>
      </c>
      <c r="K396" s="115">
        <f t="shared" si="31"/>
        <v>0</v>
      </c>
      <c r="M396" s="115">
        <f t="shared" si="32"/>
        <v>-3282.9104807317476</v>
      </c>
    </row>
    <row r="397" spans="2:13" s="44" customFormat="1" x14ac:dyDescent="0.45">
      <c r="B397" s="47"/>
      <c r="C397" s="115">
        <f t="shared" si="27"/>
        <v>0</v>
      </c>
      <c r="D397" s="47"/>
      <c r="E397" s="115">
        <f t="shared" si="28"/>
        <v>-3282.9104807317476</v>
      </c>
      <c r="F397" s="47"/>
      <c r="G397" s="115">
        <f t="shared" si="29"/>
        <v>0</v>
      </c>
      <c r="I397" s="115">
        <f t="shared" si="30"/>
        <v>-4282.9104807317472</v>
      </c>
      <c r="K397" s="115">
        <f t="shared" si="31"/>
        <v>0</v>
      </c>
      <c r="M397" s="115">
        <f t="shared" si="32"/>
        <v>-3282.9104807317476</v>
      </c>
    </row>
    <row r="398" spans="2:13" s="44" customFormat="1" x14ac:dyDescent="0.45">
      <c r="B398" s="47"/>
      <c r="C398" s="115">
        <f t="shared" si="27"/>
        <v>0</v>
      </c>
      <c r="D398" s="47"/>
      <c r="E398" s="115">
        <f t="shared" si="28"/>
        <v>-3282.9104807317476</v>
      </c>
      <c r="F398" s="47"/>
      <c r="G398" s="115">
        <f t="shared" si="29"/>
        <v>0</v>
      </c>
      <c r="I398" s="115">
        <f t="shared" si="30"/>
        <v>-4282.9104807317472</v>
      </c>
      <c r="K398" s="115">
        <f t="shared" si="31"/>
        <v>0</v>
      </c>
      <c r="M398" s="115">
        <f t="shared" si="32"/>
        <v>-3282.9104807317476</v>
      </c>
    </row>
    <row r="399" spans="2:13" s="44" customFormat="1" x14ac:dyDescent="0.45">
      <c r="B399" s="47">
        <v>26</v>
      </c>
      <c r="C399" s="115">
        <f t="shared" si="27"/>
        <v>0</v>
      </c>
      <c r="D399" s="47"/>
      <c r="E399" s="115">
        <f t="shared" si="28"/>
        <v>-3282.9104807317476</v>
      </c>
      <c r="F399" s="47"/>
      <c r="G399" s="115">
        <f t="shared" si="29"/>
        <v>0</v>
      </c>
      <c r="I399" s="115">
        <f t="shared" si="30"/>
        <v>-4282.9104807317472</v>
      </c>
      <c r="K399" s="115">
        <f t="shared" si="31"/>
        <v>0</v>
      </c>
      <c r="M399" s="115">
        <f t="shared" si="32"/>
        <v>-3282.9104807317476</v>
      </c>
    </row>
    <row r="400" spans="2:13" s="44" customFormat="1" x14ac:dyDescent="0.45">
      <c r="B400" s="47"/>
      <c r="C400" s="115">
        <f t="shared" si="27"/>
        <v>0</v>
      </c>
      <c r="D400" s="47"/>
      <c r="E400" s="115">
        <f t="shared" si="28"/>
        <v>-3282.9104807317476</v>
      </c>
      <c r="F400" s="47"/>
      <c r="G400" s="115">
        <f t="shared" si="29"/>
        <v>0</v>
      </c>
      <c r="I400" s="115">
        <f t="shared" si="30"/>
        <v>-4282.9104807317472</v>
      </c>
      <c r="K400" s="115">
        <f t="shared" si="31"/>
        <v>0</v>
      </c>
      <c r="M400" s="115">
        <f t="shared" si="32"/>
        <v>-3282.9104807317476</v>
      </c>
    </row>
    <row r="401" spans="2:13" s="44" customFormat="1" x14ac:dyDescent="0.45">
      <c r="B401" s="47"/>
      <c r="C401" s="115">
        <f t="shared" si="27"/>
        <v>0</v>
      </c>
      <c r="D401" s="47"/>
      <c r="E401" s="115">
        <f t="shared" si="28"/>
        <v>-3282.9104807317476</v>
      </c>
      <c r="F401" s="47"/>
      <c r="G401" s="115">
        <f t="shared" si="29"/>
        <v>0</v>
      </c>
      <c r="I401" s="115">
        <f t="shared" si="30"/>
        <v>-4282.9104807317472</v>
      </c>
      <c r="K401" s="115">
        <f t="shared" si="31"/>
        <v>0</v>
      </c>
      <c r="M401" s="115">
        <f t="shared" si="32"/>
        <v>-3282.9104807317476</v>
      </c>
    </row>
    <row r="402" spans="2:13" s="44" customFormat="1" x14ac:dyDescent="0.45">
      <c r="B402" s="47"/>
      <c r="C402" s="115">
        <f t="shared" si="27"/>
        <v>0</v>
      </c>
      <c r="D402" s="47"/>
      <c r="E402" s="115">
        <f t="shared" si="28"/>
        <v>-3282.9104807317476</v>
      </c>
      <c r="F402" s="47"/>
      <c r="G402" s="115">
        <f t="shared" si="29"/>
        <v>0</v>
      </c>
      <c r="I402" s="115">
        <f t="shared" si="30"/>
        <v>-4282.9104807317472</v>
      </c>
      <c r="K402" s="115">
        <f t="shared" si="31"/>
        <v>0</v>
      </c>
      <c r="M402" s="115">
        <f t="shared" si="32"/>
        <v>-3282.9104807317476</v>
      </c>
    </row>
    <row r="403" spans="2:13" s="44" customFormat="1" x14ac:dyDescent="0.45">
      <c r="B403" s="47"/>
      <c r="C403" s="115">
        <f t="shared" si="27"/>
        <v>0</v>
      </c>
      <c r="D403" s="47"/>
      <c r="E403" s="115">
        <f t="shared" si="28"/>
        <v>-3282.9104807317476</v>
      </c>
      <c r="F403" s="47"/>
      <c r="G403" s="115">
        <f t="shared" si="29"/>
        <v>0</v>
      </c>
      <c r="I403" s="115">
        <f t="shared" si="30"/>
        <v>-4282.9104807317472</v>
      </c>
      <c r="K403" s="115">
        <f t="shared" si="31"/>
        <v>0</v>
      </c>
      <c r="M403" s="115">
        <f t="shared" si="32"/>
        <v>-3282.9104807317476</v>
      </c>
    </row>
    <row r="404" spans="2:13" s="44" customFormat="1" x14ac:dyDescent="0.45">
      <c r="B404" s="47"/>
      <c r="C404" s="115">
        <f t="shared" si="27"/>
        <v>0</v>
      </c>
      <c r="D404" s="47"/>
      <c r="E404" s="115">
        <f t="shared" si="28"/>
        <v>-3282.9104807317476</v>
      </c>
      <c r="F404" s="47"/>
      <c r="G404" s="115">
        <f t="shared" si="29"/>
        <v>0</v>
      </c>
      <c r="I404" s="115">
        <f t="shared" si="30"/>
        <v>-4282.9104807317472</v>
      </c>
      <c r="K404" s="115">
        <f t="shared" si="31"/>
        <v>0</v>
      </c>
      <c r="M404" s="115">
        <f t="shared" si="32"/>
        <v>-3282.9104807317476</v>
      </c>
    </row>
    <row r="405" spans="2:13" s="44" customFormat="1" x14ac:dyDescent="0.45">
      <c r="B405" s="47"/>
      <c r="C405" s="115">
        <f t="shared" si="27"/>
        <v>0</v>
      </c>
      <c r="D405" s="47"/>
      <c r="E405" s="115">
        <f t="shared" si="28"/>
        <v>-3282.9104807317476</v>
      </c>
      <c r="F405" s="47"/>
      <c r="G405" s="115">
        <f t="shared" si="29"/>
        <v>0</v>
      </c>
      <c r="I405" s="115">
        <f t="shared" si="30"/>
        <v>-4282.9104807317472</v>
      </c>
      <c r="K405" s="115">
        <f t="shared" si="31"/>
        <v>0</v>
      </c>
      <c r="M405" s="115">
        <f t="shared" si="32"/>
        <v>-3282.9104807317476</v>
      </c>
    </row>
    <row r="406" spans="2:13" s="44" customFormat="1" x14ac:dyDescent="0.45">
      <c r="B406" s="47"/>
      <c r="C406" s="115">
        <f t="shared" si="27"/>
        <v>0</v>
      </c>
      <c r="D406" s="47"/>
      <c r="E406" s="115">
        <f t="shared" si="28"/>
        <v>-3282.9104807317476</v>
      </c>
      <c r="F406" s="47"/>
      <c r="G406" s="115">
        <f t="shared" si="29"/>
        <v>0</v>
      </c>
      <c r="I406" s="115">
        <f t="shared" si="30"/>
        <v>-4282.9104807317472</v>
      </c>
      <c r="K406" s="115">
        <f t="shared" si="31"/>
        <v>0</v>
      </c>
      <c r="M406" s="115">
        <f t="shared" si="32"/>
        <v>-3282.9104807317476</v>
      </c>
    </row>
    <row r="407" spans="2:13" s="44" customFormat="1" x14ac:dyDescent="0.45">
      <c r="B407" s="47"/>
      <c r="C407" s="115">
        <f t="shared" si="27"/>
        <v>0</v>
      </c>
      <c r="D407" s="47"/>
      <c r="E407" s="115">
        <f t="shared" si="28"/>
        <v>-3282.9104807317476</v>
      </c>
      <c r="F407" s="47"/>
      <c r="G407" s="115">
        <f t="shared" si="29"/>
        <v>0</v>
      </c>
      <c r="I407" s="115">
        <f t="shared" si="30"/>
        <v>-4282.9104807317472</v>
      </c>
      <c r="K407" s="115">
        <f t="shared" si="31"/>
        <v>0</v>
      </c>
      <c r="M407" s="115">
        <f t="shared" si="32"/>
        <v>-3282.9104807317476</v>
      </c>
    </row>
    <row r="408" spans="2:13" s="44" customFormat="1" x14ac:dyDescent="0.45">
      <c r="B408" s="47"/>
      <c r="C408" s="115">
        <f t="shared" ref="C408:C447" si="33">IF((E407+(E407*$C$8/12))&lt;0,0,(E407+(E407*$C$8/12)))</f>
        <v>0</v>
      </c>
      <c r="D408" s="47"/>
      <c r="E408" s="115">
        <f t="shared" ref="E408:E446" si="34">C408-$E$85</f>
        <v>-3282.9104807317476</v>
      </c>
      <c r="F408" s="47"/>
      <c r="G408" s="115">
        <f t="shared" si="29"/>
        <v>0</v>
      </c>
      <c r="I408" s="115">
        <f t="shared" si="30"/>
        <v>-4282.9104807317472</v>
      </c>
      <c r="K408" s="115">
        <f t="shared" si="31"/>
        <v>0</v>
      </c>
      <c r="M408" s="115">
        <f t="shared" si="32"/>
        <v>-3282.9104807317476</v>
      </c>
    </row>
    <row r="409" spans="2:13" s="44" customFormat="1" x14ac:dyDescent="0.45">
      <c r="B409" s="47"/>
      <c r="C409" s="115">
        <f t="shared" si="33"/>
        <v>0</v>
      </c>
      <c r="D409" s="47"/>
      <c r="E409" s="115">
        <f t="shared" si="34"/>
        <v>-3282.9104807317476</v>
      </c>
      <c r="F409" s="47"/>
      <c r="G409" s="115">
        <f t="shared" ref="G409:G447" si="35">IF((I408+(I408*$C$8/12))&lt;0,0,(I408+(I408*$C$8/12)))</f>
        <v>0</v>
      </c>
      <c r="I409" s="115">
        <f t="shared" ref="I409:I446" si="36">G409-$I$85</f>
        <v>-4282.9104807317472</v>
      </c>
      <c r="K409" s="115">
        <f t="shared" ref="K409:K447" si="37">IF((M408+(M408*($C$8+$E$8)/12))&lt;0,0,(M408+(M408*($C$8+$E$8)/12)))</f>
        <v>0</v>
      </c>
      <c r="M409" s="115">
        <f t="shared" ref="M409:M446" si="38">K409-$E$85</f>
        <v>-3282.9104807317476</v>
      </c>
    </row>
    <row r="410" spans="2:13" s="44" customFormat="1" x14ac:dyDescent="0.45">
      <c r="B410" s="47"/>
      <c r="C410" s="115">
        <f t="shared" si="33"/>
        <v>0</v>
      </c>
      <c r="D410" s="47"/>
      <c r="E410" s="115">
        <f t="shared" si="34"/>
        <v>-3282.9104807317476</v>
      </c>
      <c r="F410" s="47"/>
      <c r="G410" s="115">
        <f t="shared" si="35"/>
        <v>0</v>
      </c>
      <c r="I410" s="115">
        <f t="shared" si="36"/>
        <v>-4282.9104807317472</v>
      </c>
      <c r="K410" s="115">
        <f t="shared" si="37"/>
        <v>0</v>
      </c>
      <c r="M410" s="115">
        <f t="shared" si="38"/>
        <v>-3282.9104807317476</v>
      </c>
    </row>
    <row r="411" spans="2:13" s="44" customFormat="1" x14ac:dyDescent="0.45">
      <c r="B411" s="47">
        <v>27</v>
      </c>
      <c r="C411" s="115">
        <f t="shared" si="33"/>
        <v>0</v>
      </c>
      <c r="D411" s="47"/>
      <c r="E411" s="115">
        <f t="shared" si="34"/>
        <v>-3282.9104807317476</v>
      </c>
      <c r="F411" s="47"/>
      <c r="G411" s="115">
        <f t="shared" si="35"/>
        <v>0</v>
      </c>
      <c r="I411" s="115">
        <f t="shared" si="36"/>
        <v>-4282.9104807317472</v>
      </c>
      <c r="K411" s="115">
        <f t="shared" si="37"/>
        <v>0</v>
      </c>
      <c r="M411" s="115">
        <f t="shared" si="38"/>
        <v>-3282.9104807317476</v>
      </c>
    </row>
    <row r="412" spans="2:13" s="44" customFormat="1" x14ac:dyDescent="0.45">
      <c r="B412" s="47"/>
      <c r="C412" s="115">
        <f t="shared" si="33"/>
        <v>0</v>
      </c>
      <c r="D412" s="47"/>
      <c r="E412" s="115">
        <f t="shared" si="34"/>
        <v>-3282.9104807317476</v>
      </c>
      <c r="F412" s="47"/>
      <c r="G412" s="115">
        <f t="shared" si="35"/>
        <v>0</v>
      </c>
      <c r="I412" s="115">
        <f t="shared" si="36"/>
        <v>-4282.9104807317472</v>
      </c>
      <c r="K412" s="115">
        <f t="shared" si="37"/>
        <v>0</v>
      </c>
      <c r="M412" s="115">
        <f t="shared" si="38"/>
        <v>-3282.9104807317476</v>
      </c>
    </row>
    <row r="413" spans="2:13" s="44" customFormat="1" x14ac:dyDescent="0.45">
      <c r="B413" s="47"/>
      <c r="C413" s="115">
        <f t="shared" si="33"/>
        <v>0</v>
      </c>
      <c r="D413" s="47"/>
      <c r="E413" s="115">
        <f t="shared" si="34"/>
        <v>-3282.9104807317476</v>
      </c>
      <c r="F413" s="47"/>
      <c r="G413" s="115">
        <f t="shared" si="35"/>
        <v>0</v>
      </c>
      <c r="I413" s="115">
        <f t="shared" si="36"/>
        <v>-4282.9104807317472</v>
      </c>
      <c r="K413" s="115">
        <f t="shared" si="37"/>
        <v>0</v>
      </c>
      <c r="M413" s="115">
        <f t="shared" si="38"/>
        <v>-3282.9104807317476</v>
      </c>
    </row>
    <row r="414" spans="2:13" s="44" customFormat="1" x14ac:dyDescent="0.45">
      <c r="B414" s="47"/>
      <c r="C414" s="115">
        <f t="shared" si="33"/>
        <v>0</v>
      </c>
      <c r="D414" s="47"/>
      <c r="E414" s="115">
        <f t="shared" si="34"/>
        <v>-3282.9104807317476</v>
      </c>
      <c r="F414" s="47"/>
      <c r="G414" s="115">
        <f t="shared" si="35"/>
        <v>0</v>
      </c>
      <c r="I414" s="115">
        <f t="shared" si="36"/>
        <v>-4282.9104807317472</v>
      </c>
      <c r="K414" s="115">
        <f t="shared" si="37"/>
        <v>0</v>
      </c>
      <c r="M414" s="115">
        <f t="shared" si="38"/>
        <v>-3282.9104807317476</v>
      </c>
    </row>
    <row r="415" spans="2:13" s="44" customFormat="1" x14ac:dyDescent="0.45">
      <c r="B415" s="47"/>
      <c r="C415" s="115">
        <f t="shared" si="33"/>
        <v>0</v>
      </c>
      <c r="D415" s="47"/>
      <c r="E415" s="115">
        <f t="shared" si="34"/>
        <v>-3282.9104807317476</v>
      </c>
      <c r="F415" s="47"/>
      <c r="G415" s="115">
        <f t="shared" si="35"/>
        <v>0</v>
      </c>
      <c r="I415" s="115">
        <f t="shared" si="36"/>
        <v>-4282.9104807317472</v>
      </c>
      <c r="K415" s="115">
        <f t="shared" si="37"/>
        <v>0</v>
      </c>
      <c r="M415" s="115">
        <f t="shared" si="38"/>
        <v>-3282.9104807317476</v>
      </c>
    </row>
    <row r="416" spans="2:13" s="44" customFormat="1" x14ac:dyDescent="0.45">
      <c r="B416" s="47"/>
      <c r="C416" s="115">
        <f t="shared" si="33"/>
        <v>0</v>
      </c>
      <c r="D416" s="47"/>
      <c r="E416" s="115">
        <f t="shared" si="34"/>
        <v>-3282.9104807317476</v>
      </c>
      <c r="F416" s="47"/>
      <c r="G416" s="115">
        <f t="shared" si="35"/>
        <v>0</v>
      </c>
      <c r="I416" s="115">
        <f t="shared" si="36"/>
        <v>-4282.9104807317472</v>
      </c>
      <c r="K416" s="115">
        <f t="shared" si="37"/>
        <v>0</v>
      </c>
      <c r="M416" s="115">
        <f t="shared" si="38"/>
        <v>-3282.9104807317476</v>
      </c>
    </row>
    <row r="417" spans="2:13" s="44" customFormat="1" x14ac:dyDescent="0.45">
      <c r="B417" s="47"/>
      <c r="C417" s="115">
        <f t="shared" si="33"/>
        <v>0</v>
      </c>
      <c r="D417" s="47"/>
      <c r="E417" s="115">
        <f t="shared" si="34"/>
        <v>-3282.9104807317476</v>
      </c>
      <c r="F417" s="47"/>
      <c r="G417" s="115">
        <f t="shared" si="35"/>
        <v>0</v>
      </c>
      <c r="I417" s="115">
        <f t="shared" si="36"/>
        <v>-4282.9104807317472</v>
      </c>
      <c r="K417" s="115">
        <f t="shared" si="37"/>
        <v>0</v>
      </c>
      <c r="M417" s="115">
        <f t="shared" si="38"/>
        <v>-3282.9104807317476</v>
      </c>
    </row>
    <row r="418" spans="2:13" s="44" customFormat="1" x14ac:dyDescent="0.45">
      <c r="B418" s="47"/>
      <c r="C418" s="115">
        <f t="shared" si="33"/>
        <v>0</v>
      </c>
      <c r="D418" s="47"/>
      <c r="E418" s="115">
        <f t="shared" si="34"/>
        <v>-3282.9104807317476</v>
      </c>
      <c r="F418" s="47"/>
      <c r="G418" s="115">
        <f t="shared" si="35"/>
        <v>0</v>
      </c>
      <c r="I418" s="115">
        <f t="shared" si="36"/>
        <v>-4282.9104807317472</v>
      </c>
      <c r="K418" s="115">
        <f t="shared" si="37"/>
        <v>0</v>
      </c>
      <c r="M418" s="115">
        <f t="shared" si="38"/>
        <v>-3282.9104807317476</v>
      </c>
    </row>
    <row r="419" spans="2:13" s="44" customFormat="1" x14ac:dyDescent="0.45">
      <c r="B419" s="47"/>
      <c r="C419" s="115">
        <f t="shared" si="33"/>
        <v>0</v>
      </c>
      <c r="D419" s="47"/>
      <c r="E419" s="115">
        <f t="shared" si="34"/>
        <v>-3282.9104807317476</v>
      </c>
      <c r="F419" s="47"/>
      <c r="G419" s="115">
        <f t="shared" si="35"/>
        <v>0</v>
      </c>
      <c r="I419" s="115">
        <f t="shared" si="36"/>
        <v>-4282.9104807317472</v>
      </c>
      <c r="K419" s="115">
        <f t="shared" si="37"/>
        <v>0</v>
      </c>
      <c r="M419" s="115">
        <f t="shared" si="38"/>
        <v>-3282.9104807317476</v>
      </c>
    </row>
    <row r="420" spans="2:13" s="44" customFormat="1" x14ac:dyDescent="0.45">
      <c r="B420" s="47"/>
      <c r="C420" s="115">
        <f t="shared" si="33"/>
        <v>0</v>
      </c>
      <c r="D420" s="47"/>
      <c r="E420" s="115">
        <f t="shared" si="34"/>
        <v>-3282.9104807317476</v>
      </c>
      <c r="F420" s="47"/>
      <c r="G420" s="115">
        <f t="shared" si="35"/>
        <v>0</v>
      </c>
      <c r="I420" s="115">
        <f t="shared" si="36"/>
        <v>-4282.9104807317472</v>
      </c>
      <c r="K420" s="115">
        <f t="shared" si="37"/>
        <v>0</v>
      </c>
      <c r="M420" s="115">
        <f t="shared" si="38"/>
        <v>-3282.9104807317476</v>
      </c>
    </row>
    <row r="421" spans="2:13" s="44" customFormat="1" x14ac:dyDescent="0.45">
      <c r="B421" s="47"/>
      <c r="C421" s="115">
        <f t="shared" si="33"/>
        <v>0</v>
      </c>
      <c r="D421" s="47"/>
      <c r="E421" s="115">
        <f t="shared" si="34"/>
        <v>-3282.9104807317476</v>
      </c>
      <c r="F421" s="47"/>
      <c r="G421" s="115">
        <f t="shared" si="35"/>
        <v>0</v>
      </c>
      <c r="I421" s="115">
        <f t="shared" si="36"/>
        <v>-4282.9104807317472</v>
      </c>
      <c r="K421" s="115">
        <f t="shared" si="37"/>
        <v>0</v>
      </c>
      <c r="M421" s="115">
        <f t="shared" si="38"/>
        <v>-3282.9104807317476</v>
      </c>
    </row>
    <row r="422" spans="2:13" s="44" customFormat="1" x14ac:dyDescent="0.45">
      <c r="B422" s="47"/>
      <c r="C422" s="115">
        <f t="shared" si="33"/>
        <v>0</v>
      </c>
      <c r="D422" s="47"/>
      <c r="E422" s="115">
        <f t="shared" si="34"/>
        <v>-3282.9104807317476</v>
      </c>
      <c r="F422" s="47"/>
      <c r="G422" s="115">
        <f t="shared" si="35"/>
        <v>0</v>
      </c>
      <c r="I422" s="115">
        <f t="shared" si="36"/>
        <v>-4282.9104807317472</v>
      </c>
      <c r="K422" s="115">
        <f t="shared" si="37"/>
        <v>0</v>
      </c>
      <c r="M422" s="115">
        <f t="shared" si="38"/>
        <v>-3282.9104807317476</v>
      </c>
    </row>
    <row r="423" spans="2:13" s="44" customFormat="1" x14ac:dyDescent="0.45">
      <c r="B423" s="47">
        <v>28</v>
      </c>
      <c r="C423" s="115">
        <f t="shared" si="33"/>
        <v>0</v>
      </c>
      <c r="D423" s="47"/>
      <c r="E423" s="115">
        <f t="shared" si="34"/>
        <v>-3282.9104807317476</v>
      </c>
      <c r="F423" s="47"/>
      <c r="G423" s="115">
        <f t="shared" si="35"/>
        <v>0</v>
      </c>
      <c r="I423" s="115">
        <f t="shared" si="36"/>
        <v>-4282.9104807317472</v>
      </c>
      <c r="K423" s="115">
        <f t="shared" si="37"/>
        <v>0</v>
      </c>
      <c r="M423" s="115">
        <f t="shared" si="38"/>
        <v>-3282.9104807317476</v>
      </c>
    </row>
    <row r="424" spans="2:13" s="44" customFormat="1" x14ac:dyDescent="0.45">
      <c r="B424" s="47"/>
      <c r="C424" s="115">
        <f t="shared" si="33"/>
        <v>0</v>
      </c>
      <c r="D424" s="47"/>
      <c r="E424" s="115">
        <f t="shared" si="34"/>
        <v>-3282.9104807317476</v>
      </c>
      <c r="F424" s="47"/>
      <c r="G424" s="115">
        <f t="shared" si="35"/>
        <v>0</v>
      </c>
      <c r="I424" s="115">
        <f t="shared" si="36"/>
        <v>-4282.9104807317472</v>
      </c>
      <c r="K424" s="115">
        <f t="shared" si="37"/>
        <v>0</v>
      </c>
      <c r="M424" s="115">
        <f t="shared" si="38"/>
        <v>-3282.9104807317476</v>
      </c>
    </row>
    <row r="425" spans="2:13" s="44" customFormat="1" x14ac:dyDescent="0.45">
      <c r="B425" s="47"/>
      <c r="C425" s="115">
        <f t="shared" si="33"/>
        <v>0</v>
      </c>
      <c r="D425" s="47"/>
      <c r="E425" s="115">
        <f t="shared" si="34"/>
        <v>-3282.9104807317476</v>
      </c>
      <c r="F425" s="47"/>
      <c r="G425" s="115">
        <f t="shared" si="35"/>
        <v>0</v>
      </c>
      <c r="I425" s="115">
        <f t="shared" si="36"/>
        <v>-4282.9104807317472</v>
      </c>
      <c r="K425" s="115">
        <f t="shared" si="37"/>
        <v>0</v>
      </c>
      <c r="M425" s="115">
        <f t="shared" si="38"/>
        <v>-3282.9104807317476</v>
      </c>
    </row>
    <row r="426" spans="2:13" s="44" customFormat="1" x14ac:dyDescent="0.45">
      <c r="B426" s="47"/>
      <c r="C426" s="115">
        <f t="shared" si="33"/>
        <v>0</v>
      </c>
      <c r="D426" s="47"/>
      <c r="E426" s="115">
        <f t="shared" si="34"/>
        <v>-3282.9104807317476</v>
      </c>
      <c r="F426" s="47"/>
      <c r="G426" s="115">
        <f t="shared" si="35"/>
        <v>0</v>
      </c>
      <c r="I426" s="115">
        <f t="shared" si="36"/>
        <v>-4282.9104807317472</v>
      </c>
      <c r="K426" s="115">
        <f t="shared" si="37"/>
        <v>0</v>
      </c>
      <c r="M426" s="115">
        <f t="shared" si="38"/>
        <v>-3282.9104807317476</v>
      </c>
    </row>
    <row r="427" spans="2:13" s="44" customFormat="1" x14ac:dyDescent="0.45">
      <c r="B427" s="47"/>
      <c r="C427" s="115">
        <f t="shared" si="33"/>
        <v>0</v>
      </c>
      <c r="D427" s="47"/>
      <c r="E427" s="115">
        <f t="shared" si="34"/>
        <v>-3282.9104807317476</v>
      </c>
      <c r="F427" s="47"/>
      <c r="G427" s="115">
        <f t="shared" si="35"/>
        <v>0</v>
      </c>
      <c r="I427" s="115">
        <f t="shared" si="36"/>
        <v>-4282.9104807317472</v>
      </c>
      <c r="K427" s="115">
        <f t="shared" si="37"/>
        <v>0</v>
      </c>
      <c r="M427" s="115">
        <f t="shared" si="38"/>
        <v>-3282.9104807317476</v>
      </c>
    </row>
    <row r="428" spans="2:13" s="44" customFormat="1" x14ac:dyDescent="0.45">
      <c r="B428" s="47"/>
      <c r="C428" s="115">
        <f t="shared" si="33"/>
        <v>0</v>
      </c>
      <c r="D428" s="47"/>
      <c r="E428" s="115">
        <f t="shared" si="34"/>
        <v>-3282.9104807317476</v>
      </c>
      <c r="F428" s="47"/>
      <c r="G428" s="115">
        <f t="shared" si="35"/>
        <v>0</v>
      </c>
      <c r="I428" s="115">
        <f t="shared" si="36"/>
        <v>-4282.9104807317472</v>
      </c>
      <c r="K428" s="115">
        <f t="shared" si="37"/>
        <v>0</v>
      </c>
      <c r="M428" s="115">
        <f t="shared" si="38"/>
        <v>-3282.9104807317476</v>
      </c>
    </row>
    <row r="429" spans="2:13" s="44" customFormat="1" x14ac:dyDescent="0.45">
      <c r="B429" s="47"/>
      <c r="C429" s="115">
        <f t="shared" si="33"/>
        <v>0</v>
      </c>
      <c r="D429" s="47"/>
      <c r="E429" s="115">
        <f t="shared" si="34"/>
        <v>-3282.9104807317476</v>
      </c>
      <c r="F429" s="47"/>
      <c r="G429" s="115">
        <f t="shared" si="35"/>
        <v>0</v>
      </c>
      <c r="I429" s="115">
        <f t="shared" si="36"/>
        <v>-4282.9104807317472</v>
      </c>
      <c r="K429" s="115">
        <f t="shared" si="37"/>
        <v>0</v>
      </c>
      <c r="M429" s="115">
        <f t="shared" si="38"/>
        <v>-3282.9104807317476</v>
      </c>
    </row>
    <row r="430" spans="2:13" s="44" customFormat="1" x14ac:dyDescent="0.45">
      <c r="B430" s="47"/>
      <c r="C430" s="115">
        <f t="shared" si="33"/>
        <v>0</v>
      </c>
      <c r="D430" s="47"/>
      <c r="E430" s="115">
        <f t="shared" si="34"/>
        <v>-3282.9104807317476</v>
      </c>
      <c r="F430" s="47"/>
      <c r="G430" s="115">
        <f t="shared" si="35"/>
        <v>0</v>
      </c>
      <c r="I430" s="115">
        <f t="shared" si="36"/>
        <v>-4282.9104807317472</v>
      </c>
      <c r="K430" s="115">
        <f t="shared" si="37"/>
        <v>0</v>
      </c>
      <c r="M430" s="115">
        <f t="shared" si="38"/>
        <v>-3282.9104807317476</v>
      </c>
    </row>
    <row r="431" spans="2:13" s="44" customFormat="1" x14ac:dyDescent="0.45">
      <c r="B431" s="47"/>
      <c r="C431" s="115">
        <f t="shared" si="33"/>
        <v>0</v>
      </c>
      <c r="D431" s="47"/>
      <c r="E431" s="115">
        <f t="shared" si="34"/>
        <v>-3282.9104807317476</v>
      </c>
      <c r="F431" s="47"/>
      <c r="G431" s="115">
        <f t="shared" si="35"/>
        <v>0</v>
      </c>
      <c r="I431" s="115">
        <f t="shared" si="36"/>
        <v>-4282.9104807317472</v>
      </c>
      <c r="K431" s="115">
        <f t="shared" si="37"/>
        <v>0</v>
      </c>
      <c r="M431" s="115">
        <f t="shared" si="38"/>
        <v>-3282.9104807317476</v>
      </c>
    </row>
    <row r="432" spans="2:13" s="44" customFormat="1" x14ac:dyDescent="0.45">
      <c r="B432" s="47"/>
      <c r="C432" s="115">
        <f t="shared" si="33"/>
        <v>0</v>
      </c>
      <c r="D432" s="47"/>
      <c r="E432" s="115">
        <f t="shared" si="34"/>
        <v>-3282.9104807317476</v>
      </c>
      <c r="F432" s="47"/>
      <c r="G432" s="115">
        <f t="shared" si="35"/>
        <v>0</v>
      </c>
      <c r="I432" s="115">
        <f t="shared" si="36"/>
        <v>-4282.9104807317472</v>
      </c>
      <c r="K432" s="115">
        <f t="shared" si="37"/>
        <v>0</v>
      </c>
      <c r="M432" s="115">
        <f t="shared" si="38"/>
        <v>-3282.9104807317476</v>
      </c>
    </row>
    <row r="433" spans="2:13" s="44" customFormat="1" x14ac:dyDescent="0.45">
      <c r="B433" s="47"/>
      <c r="C433" s="115">
        <f t="shared" si="33"/>
        <v>0</v>
      </c>
      <c r="D433" s="47"/>
      <c r="E433" s="115">
        <f t="shared" si="34"/>
        <v>-3282.9104807317476</v>
      </c>
      <c r="F433" s="47"/>
      <c r="G433" s="115">
        <f t="shared" si="35"/>
        <v>0</v>
      </c>
      <c r="I433" s="115">
        <f t="shared" si="36"/>
        <v>-4282.9104807317472</v>
      </c>
      <c r="K433" s="115">
        <f t="shared" si="37"/>
        <v>0</v>
      </c>
      <c r="M433" s="115">
        <f t="shared" si="38"/>
        <v>-3282.9104807317476</v>
      </c>
    </row>
    <row r="434" spans="2:13" s="44" customFormat="1" x14ac:dyDescent="0.45">
      <c r="B434" s="47"/>
      <c r="C434" s="115">
        <f t="shared" si="33"/>
        <v>0</v>
      </c>
      <c r="D434" s="47"/>
      <c r="E434" s="115">
        <f t="shared" si="34"/>
        <v>-3282.9104807317476</v>
      </c>
      <c r="F434" s="47"/>
      <c r="G434" s="115">
        <f t="shared" si="35"/>
        <v>0</v>
      </c>
      <c r="I434" s="115">
        <f t="shared" si="36"/>
        <v>-4282.9104807317472</v>
      </c>
      <c r="K434" s="115">
        <f t="shared" si="37"/>
        <v>0</v>
      </c>
      <c r="M434" s="115">
        <f t="shared" si="38"/>
        <v>-3282.9104807317476</v>
      </c>
    </row>
    <row r="435" spans="2:13" s="44" customFormat="1" x14ac:dyDescent="0.45">
      <c r="B435" s="47">
        <v>29</v>
      </c>
      <c r="C435" s="115">
        <f t="shared" si="33"/>
        <v>0</v>
      </c>
      <c r="D435" s="47"/>
      <c r="E435" s="115">
        <f t="shared" si="34"/>
        <v>-3282.9104807317476</v>
      </c>
      <c r="F435" s="47"/>
      <c r="G435" s="115">
        <f t="shared" si="35"/>
        <v>0</v>
      </c>
      <c r="I435" s="115">
        <f t="shared" si="36"/>
        <v>-4282.9104807317472</v>
      </c>
      <c r="K435" s="115">
        <f t="shared" si="37"/>
        <v>0</v>
      </c>
      <c r="M435" s="115">
        <f t="shared" si="38"/>
        <v>-3282.9104807317476</v>
      </c>
    </row>
    <row r="436" spans="2:13" s="44" customFormat="1" x14ac:dyDescent="0.45">
      <c r="B436" s="47"/>
      <c r="C436" s="115">
        <f t="shared" si="33"/>
        <v>0</v>
      </c>
      <c r="D436" s="47"/>
      <c r="E436" s="115">
        <f t="shared" si="34"/>
        <v>-3282.9104807317476</v>
      </c>
      <c r="F436" s="47"/>
      <c r="G436" s="115">
        <f t="shared" si="35"/>
        <v>0</v>
      </c>
      <c r="I436" s="115">
        <f t="shared" si="36"/>
        <v>-4282.9104807317472</v>
      </c>
      <c r="K436" s="115">
        <f t="shared" si="37"/>
        <v>0</v>
      </c>
      <c r="M436" s="115">
        <f t="shared" si="38"/>
        <v>-3282.9104807317476</v>
      </c>
    </row>
    <row r="437" spans="2:13" s="44" customFormat="1" x14ac:dyDescent="0.45">
      <c r="B437" s="47"/>
      <c r="C437" s="115">
        <f t="shared" si="33"/>
        <v>0</v>
      </c>
      <c r="D437" s="47"/>
      <c r="E437" s="115">
        <f t="shared" si="34"/>
        <v>-3282.9104807317476</v>
      </c>
      <c r="F437" s="47"/>
      <c r="G437" s="115">
        <f t="shared" si="35"/>
        <v>0</v>
      </c>
      <c r="I437" s="115">
        <f t="shared" si="36"/>
        <v>-4282.9104807317472</v>
      </c>
      <c r="K437" s="115">
        <f t="shared" si="37"/>
        <v>0</v>
      </c>
      <c r="M437" s="115">
        <f t="shared" si="38"/>
        <v>-3282.9104807317476</v>
      </c>
    </row>
    <row r="438" spans="2:13" s="44" customFormat="1" x14ac:dyDescent="0.45">
      <c r="B438" s="47"/>
      <c r="C438" s="115">
        <f t="shared" si="33"/>
        <v>0</v>
      </c>
      <c r="D438" s="47"/>
      <c r="E438" s="115">
        <f t="shared" si="34"/>
        <v>-3282.9104807317476</v>
      </c>
      <c r="F438" s="47"/>
      <c r="G438" s="115">
        <f t="shared" si="35"/>
        <v>0</v>
      </c>
      <c r="I438" s="115">
        <f t="shared" si="36"/>
        <v>-4282.9104807317472</v>
      </c>
      <c r="K438" s="115">
        <f t="shared" si="37"/>
        <v>0</v>
      </c>
      <c r="M438" s="115">
        <f t="shared" si="38"/>
        <v>-3282.9104807317476</v>
      </c>
    </row>
    <row r="439" spans="2:13" s="44" customFormat="1" x14ac:dyDescent="0.45">
      <c r="B439" s="47"/>
      <c r="C439" s="115">
        <f t="shared" si="33"/>
        <v>0</v>
      </c>
      <c r="D439" s="47"/>
      <c r="E439" s="115">
        <f t="shared" si="34"/>
        <v>-3282.9104807317476</v>
      </c>
      <c r="F439" s="47"/>
      <c r="G439" s="115">
        <f t="shared" si="35"/>
        <v>0</v>
      </c>
      <c r="I439" s="115">
        <f t="shared" si="36"/>
        <v>-4282.9104807317472</v>
      </c>
      <c r="K439" s="115">
        <f t="shared" si="37"/>
        <v>0</v>
      </c>
      <c r="M439" s="115">
        <f t="shared" si="38"/>
        <v>-3282.9104807317476</v>
      </c>
    </row>
    <row r="440" spans="2:13" s="44" customFormat="1" x14ac:dyDescent="0.45">
      <c r="B440" s="47"/>
      <c r="C440" s="115">
        <f t="shared" si="33"/>
        <v>0</v>
      </c>
      <c r="D440" s="47"/>
      <c r="E440" s="115">
        <f t="shared" si="34"/>
        <v>-3282.9104807317476</v>
      </c>
      <c r="F440" s="47"/>
      <c r="G440" s="115">
        <f t="shared" si="35"/>
        <v>0</v>
      </c>
      <c r="I440" s="115">
        <f t="shared" si="36"/>
        <v>-4282.9104807317472</v>
      </c>
      <c r="K440" s="115">
        <f t="shared" si="37"/>
        <v>0</v>
      </c>
      <c r="M440" s="115">
        <f t="shared" si="38"/>
        <v>-3282.9104807317476</v>
      </c>
    </row>
    <row r="441" spans="2:13" s="44" customFormat="1" x14ac:dyDescent="0.45">
      <c r="B441" s="47"/>
      <c r="C441" s="115">
        <f t="shared" si="33"/>
        <v>0</v>
      </c>
      <c r="D441" s="47"/>
      <c r="E441" s="115">
        <f t="shared" si="34"/>
        <v>-3282.9104807317476</v>
      </c>
      <c r="F441" s="47"/>
      <c r="G441" s="115">
        <f t="shared" si="35"/>
        <v>0</v>
      </c>
      <c r="I441" s="115">
        <f t="shared" si="36"/>
        <v>-4282.9104807317472</v>
      </c>
      <c r="K441" s="115">
        <f t="shared" si="37"/>
        <v>0</v>
      </c>
      <c r="M441" s="115">
        <f t="shared" si="38"/>
        <v>-3282.9104807317476</v>
      </c>
    </row>
    <row r="442" spans="2:13" s="44" customFormat="1" x14ac:dyDescent="0.45">
      <c r="B442" s="47"/>
      <c r="C442" s="115">
        <f t="shared" si="33"/>
        <v>0</v>
      </c>
      <c r="D442" s="47"/>
      <c r="E442" s="115">
        <f t="shared" si="34"/>
        <v>-3282.9104807317476</v>
      </c>
      <c r="F442" s="47"/>
      <c r="G442" s="115">
        <f t="shared" si="35"/>
        <v>0</v>
      </c>
      <c r="I442" s="115">
        <f t="shared" si="36"/>
        <v>-4282.9104807317472</v>
      </c>
      <c r="K442" s="115">
        <f t="shared" si="37"/>
        <v>0</v>
      </c>
      <c r="M442" s="115">
        <f t="shared" si="38"/>
        <v>-3282.9104807317476</v>
      </c>
    </row>
    <row r="443" spans="2:13" s="44" customFormat="1" x14ac:dyDescent="0.45">
      <c r="B443" s="47"/>
      <c r="C443" s="115">
        <f t="shared" si="33"/>
        <v>0</v>
      </c>
      <c r="D443" s="47"/>
      <c r="E443" s="115">
        <f t="shared" si="34"/>
        <v>-3282.9104807317476</v>
      </c>
      <c r="F443" s="47"/>
      <c r="G443" s="115">
        <f t="shared" si="35"/>
        <v>0</v>
      </c>
      <c r="I443" s="115">
        <f t="shared" si="36"/>
        <v>-4282.9104807317472</v>
      </c>
      <c r="K443" s="115">
        <f t="shared" si="37"/>
        <v>0</v>
      </c>
      <c r="M443" s="115">
        <f t="shared" si="38"/>
        <v>-3282.9104807317476</v>
      </c>
    </row>
    <row r="444" spans="2:13" s="44" customFormat="1" x14ac:dyDescent="0.45">
      <c r="B444" s="47"/>
      <c r="C444" s="115">
        <f t="shared" si="33"/>
        <v>0</v>
      </c>
      <c r="D444" s="47"/>
      <c r="E444" s="115">
        <f t="shared" si="34"/>
        <v>-3282.9104807317476</v>
      </c>
      <c r="F444" s="47"/>
      <c r="G444" s="115">
        <f t="shared" si="35"/>
        <v>0</v>
      </c>
      <c r="I444" s="115">
        <f t="shared" si="36"/>
        <v>-4282.9104807317472</v>
      </c>
      <c r="K444" s="115">
        <f t="shared" si="37"/>
        <v>0</v>
      </c>
      <c r="M444" s="115">
        <f t="shared" si="38"/>
        <v>-3282.9104807317476</v>
      </c>
    </row>
    <row r="445" spans="2:13" s="44" customFormat="1" x14ac:dyDescent="0.45">
      <c r="B445" s="47"/>
      <c r="C445" s="115">
        <f t="shared" si="33"/>
        <v>0</v>
      </c>
      <c r="D445" s="47"/>
      <c r="E445" s="115">
        <f t="shared" si="34"/>
        <v>-3282.9104807317476</v>
      </c>
      <c r="F445" s="47"/>
      <c r="G445" s="115">
        <f t="shared" si="35"/>
        <v>0</v>
      </c>
      <c r="I445" s="115">
        <f t="shared" si="36"/>
        <v>-4282.9104807317472</v>
      </c>
      <c r="K445" s="115">
        <f t="shared" si="37"/>
        <v>0</v>
      </c>
      <c r="M445" s="115">
        <f t="shared" si="38"/>
        <v>-3282.9104807317476</v>
      </c>
    </row>
    <row r="446" spans="2:13" s="44" customFormat="1" x14ac:dyDescent="0.45">
      <c r="B446" s="47"/>
      <c r="C446" s="115">
        <f t="shared" si="33"/>
        <v>0</v>
      </c>
      <c r="D446" s="47"/>
      <c r="E446" s="115">
        <f t="shared" si="34"/>
        <v>-3282.9104807317476</v>
      </c>
      <c r="F446" s="47"/>
      <c r="G446" s="115">
        <f t="shared" si="35"/>
        <v>0</v>
      </c>
      <c r="I446" s="115">
        <f t="shared" si="36"/>
        <v>-4282.9104807317472</v>
      </c>
      <c r="K446" s="115">
        <f t="shared" si="37"/>
        <v>0</v>
      </c>
      <c r="M446" s="115">
        <f t="shared" si="38"/>
        <v>-3282.9104807317476</v>
      </c>
    </row>
    <row r="447" spans="2:13" s="44" customFormat="1" x14ac:dyDescent="0.45">
      <c r="B447" s="47">
        <v>30</v>
      </c>
      <c r="C447" s="115">
        <f t="shared" si="33"/>
        <v>0</v>
      </c>
      <c r="D447" s="47"/>
      <c r="E447" s="115"/>
      <c r="F447" s="47"/>
      <c r="G447" s="115">
        <f t="shared" si="35"/>
        <v>0</v>
      </c>
      <c r="I447" s="115"/>
      <c r="K447" s="115">
        <f t="shared" si="37"/>
        <v>0</v>
      </c>
      <c r="M447" s="115"/>
    </row>
    <row r="448" spans="2:13" s="44" customFormat="1" x14ac:dyDescent="0.45">
      <c r="B448" s="47"/>
      <c r="C448" s="47"/>
      <c r="D448" s="47"/>
      <c r="E448" s="47"/>
      <c r="F448" s="47"/>
      <c r="G448" s="47"/>
      <c r="M448" s="47"/>
    </row>
    <row r="449" spans="2:13" s="44" customFormat="1" x14ac:dyDescent="0.45">
      <c r="B449" s="47"/>
      <c r="C449" s="47"/>
      <c r="D449" s="47"/>
      <c r="E449" s="47"/>
      <c r="F449" s="47"/>
      <c r="G449" s="47"/>
      <c r="M449" s="47"/>
    </row>
    <row r="450" spans="2:13" s="44" customFormat="1" x14ac:dyDescent="0.45">
      <c r="B450" s="47"/>
      <c r="C450" s="47"/>
      <c r="D450" s="47"/>
      <c r="E450" s="47"/>
      <c r="F450" s="47"/>
      <c r="G450" s="47"/>
      <c r="M450" s="47"/>
    </row>
    <row r="451" spans="2:13" s="44" customFormat="1" x14ac:dyDescent="0.45">
      <c r="B451" s="47"/>
      <c r="C451" s="47"/>
      <c r="D451" s="47"/>
      <c r="E451" s="47"/>
      <c r="F451" s="47"/>
      <c r="G451" s="47"/>
      <c r="M451" s="47"/>
    </row>
    <row r="452" spans="2:13" s="44" customFormat="1" x14ac:dyDescent="0.45">
      <c r="B452" s="47"/>
      <c r="C452" s="47"/>
      <c r="D452" s="47"/>
      <c r="E452" s="47"/>
      <c r="F452" s="47"/>
      <c r="G452" s="47"/>
      <c r="M452" s="47"/>
    </row>
    <row r="453" spans="2:13" s="44" customFormat="1" x14ac:dyDescent="0.45">
      <c r="B453" s="47"/>
      <c r="C453" s="47"/>
      <c r="D453" s="47"/>
      <c r="E453" s="47"/>
      <c r="F453" s="47"/>
      <c r="G453" s="47"/>
      <c r="M453" s="47"/>
    </row>
    <row r="454" spans="2:13" s="44" customFormat="1" x14ac:dyDescent="0.45">
      <c r="B454" s="47"/>
      <c r="C454" s="47"/>
      <c r="D454" s="47"/>
      <c r="E454" s="47"/>
      <c r="F454" s="47"/>
      <c r="G454" s="47"/>
      <c r="M454" s="47"/>
    </row>
    <row r="455" spans="2:13" s="44" customFormat="1" x14ac:dyDescent="0.45">
      <c r="B455" s="47"/>
      <c r="C455" s="47"/>
      <c r="D455" s="47"/>
      <c r="E455" s="47"/>
      <c r="F455" s="47"/>
      <c r="G455" s="47"/>
      <c r="M455" s="47"/>
    </row>
    <row r="456" spans="2:13" s="44" customFormat="1" x14ac:dyDescent="0.45">
      <c r="B456" s="47"/>
      <c r="C456" s="47"/>
      <c r="D456" s="47"/>
      <c r="E456" s="47"/>
      <c r="F456" s="47"/>
      <c r="G456" s="47"/>
      <c r="M456" s="47"/>
    </row>
    <row r="457" spans="2:13" s="44" customFormat="1" x14ac:dyDescent="0.45">
      <c r="B457" s="47"/>
      <c r="C457" s="47"/>
      <c r="D457" s="47"/>
      <c r="E457" s="47"/>
      <c r="F457" s="47"/>
      <c r="G457" s="47"/>
      <c r="M457" s="47"/>
    </row>
    <row r="458" spans="2:13" s="44" customFormat="1" x14ac:dyDescent="0.45">
      <c r="B458" s="47"/>
      <c r="C458" s="47"/>
      <c r="D458" s="47"/>
      <c r="E458" s="47"/>
      <c r="F458" s="47"/>
      <c r="G458" s="47"/>
      <c r="M458" s="47"/>
    </row>
    <row r="459" spans="2:13" s="44" customFormat="1" x14ac:dyDescent="0.45">
      <c r="B459" s="47"/>
      <c r="C459" s="47"/>
      <c r="D459" s="47"/>
      <c r="E459" s="47"/>
      <c r="F459" s="47"/>
      <c r="G459" s="47"/>
      <c r="M459" s="47"/>
    </row>
    <row r="460" spans="2:13" s="44" customFormat="1" x14ac:dyDescent="0.45">
      <c r="B460" s="118" t="s">
        <v>20</v>
      </c>
      <c r="C460" s="47"/>
      <c r="D460" s="47"/>
      <c r="E460" s="47"/>
      <c r="F460" s="47"/>
      <c r="G460" s="47"/>
      <c r="M460" s="47"/>
    </row>
    <row r="461" spans="2:13" s="44" customFormat="1" x14ac:dyDescent="0.45">
      <c r="B461" s="47" t="e">
        <f>#REF!</f>
        <v>#REF!</v>
      </c>
      <c r="C461" s="47"/>
      <c r="D461" s="47"/>
      <c r="E461" s="47"/>
      <c r="F461" s="47"/>
      <c r="G461" s="47"/>
      <c r="M461" s="47"/>
    </row>
    <row r="462" spans="2:13" s="44" customFormat="1" x14ac:dyDescent="0.45">
      <c r="B462" s="47" t="e">
        <f>#REF!</f>
        <v>#REF!</v>
      </c>
      <c r="C462" s="47"/>
      <c r="D462" s="47"/>
      <c r="E462" s="47"/>
      <c r="F462" s="47"/>
      <c r="G462" s="47"/>
      <c r="M462" s="47"/>
    </row>
    <row r="463" spans="2:13" s="44" customFormat="1" x14ac:dyDescent="0.45">
      <c r="B463" s="47" t="e">
        <f>#REF!</f>
        <v>#REF!</v>
      </c>
      <c r="C463" s="47"/>
      <c r="D463" s="47"/>
      <c r="E463" s="47"/>
      <c r="F463" s="47"/>
      <c r="G463" s="47"/>
      <c r="M463" s="47"/>
    </row>
    <row r="464" spans="2:13" s="44" customFormat="1" x14ac:dyDescent="0.45">
      <c r="B464" s="47" t="e">
        <f>#REF!</f>
        <v>#REF!</v>
      </c>
      <c r="C464" s="47"/>
      <c r="D464" s="47"/>
      <c r="E464" s="47"/>
      <c r="F464" s="47"/>
      <c r="G464" s="47"/>
      <c r="M464" s="47"/>
    </row>
    <row r="465" spans="2:13" s="44" customFormat="1" x14ac:dyDescent="0.45">
      <c r="B465" s="47" t="e">
        <f>#REF!</f>
        <v>#REF!</v>
      </c>
      <c r="C465" s="47"/>
      <c r="D465" s="47"/>
      <c r="E465" s="47"/>
      <c r="F465" s="47"/>
      <c r="G465" s="47"/>
      <c r="M465" s="47"/>
    </row>
    <row r="466" spans="2:13" s="44" customFormat="1" x14ac:dyDescent="0.45">
      <c r="B466" s="47" t="e">
        <f>#REF!</f>
        <v>#REF!</v>
      </c>
      <c r="C466" s="47"/>
      <c r="D466" s="47"/>
      <c r="E466" s="47"/>
      <c r="F466" s="47"/>
      <c r="G466" s="47"/>
      <c r="M466" s="47"/>
    </row>
    <row r="467" spans="2:13" s="44" customFormat="1" x14ac:dyDescent="0.45">
      <c r="B467" s="47" t="e">
        <f>#REF!</f>
        <v>#REF!</v>
      </c>
      <c r="C467" s="47"/>
      <c r="D467" s="47"/>
      <c r="E467" s="47"/>
      <c r="F467" s="47"/>
      <c r="G467" s="47"/>
      <c r="M467" s="47"/>
    </row>
    <row r="468" spans="2:13" s="44" customFormat="1" x14ac:dyDescent="0.45">
      <c r="B468" s="47" t="e">
        <f>#REF!</f>
        <v>#REF!</v>
      </c>
      <c r="C468" s="47"/>
      <c r="D468" s="47"/>
      <c r="E468" s="47"/>
      <c r="F468" s="47"/>
      <c r="G468" s="47"/>
      <c r="M468" s="47"/>
    </row>
    <row r="469" spans="2:13" s="44" customFormat="1" x14ac:dyDescent="0.45">
      <c r="B469" s="47" t="e">
        <f>#REF!</f>
        <v>#REF!</v>
      </c>
      <c r="C469" s="47"/>
      <c r="D469" s="47"/>
      <c r="E469" s="47"/>
      <c r="F469" s="47"/>
      <c r="G469" s="47"/>
      <c r="M469" s="47"/>
    </row>
    <row r="470" spans="2:13" s="44" customFormat="1" x14ac:dyDescent="0.45">
      <c r="B470" s="47" t="e">
        <f>#REF!</f>
        <v>#REF!</v>
      </c>
      <c r="C470" s="47"/>
      <c r="D470" s="47"/>
      <c r="E470" s="47"/>
      <c r="F470" s="47"/>
      <c r="G470" s="47"/>
      <c r="M470" s="47"/>
    </row>
    <row r="471" spans="2:13" s="44" customFormat="1" x14ac:dyDescent="0.45">
      <c r="B471" s="47"/>
      <c r="C471" s="47"/>
      <c r="D471" s="47"/>
      <c r="E471" s="47"/>
      <c r="F471" s="47"/>
      <c r="G471" s="47"/>
      <c r="M471" s="47"/>
    </row>
    <row r="472" spans="2:13" s="37" customFormat="1" x14ac:dyDescent="0.45">
      <c r="B472" s="43"/>
      <c r="C472" s="43"/>
      <c r="D472" s="43"/>
      <c r="E472" s="43"/>
      <c r="F472" s="43"/>
      <c r="G472" s="43"/>
      <c r="M472" s="43"/>
    </row>
    <row r="473" spans="2:13" s="37" customFormat="1" x14ac:dyDescent="0.45">
      <c r="B473" s="43"/>
      <c r="C473" s="43"/>
      <c r="D473" s="43"/>
      <c r="E473" s="43"/>
      <c r="F473" s="43"/>
      <c r="G473" s="43"/>
      <c r="M473" s="43"/>
    </row>
    <row r="474" spans="2:13" s="37" customFormat="1" x14ac:dyDescent="0.45">
      <c r="B474" s="43"/>
      <c r="C474" s="43"/>
      <c r="D474" s="43"/>
      <c r="E474" s="43"/>
      <c r="F474" s="43"/>
      <c r="G474" s="43"/>
      <c r="M474" s="43"/>
    </row>
    <row r="475" spans="2:13" s="37" customFormat="1" x14ac:dyDescent="0.45">
      <c r="B475" s="43"/>
      <c r="C475" s="43"/>
      <c r="D475" s="43"/>
      <c r="E475" s="43"/>
      <c r="F475" s="43"/>
      <c r="G475" s="43"/>
      <c r="M475" s="43"/>
    </row>
    <row r="476" spans="2:13" s="37" customFormat="1" x14ac:dyDescent="0.45">
      <c r="B476" s="43"/>
      <c r="C476" s="43"/>
      <c r="D476" s="43"/>
      <c r="E476" s="43"/>
      <c r="F476" s="43"/>
      <c r="G476" s="43"/>
      <c r="M476" s="43"/>
    </row>
    <row r="477" spans="2:13" s="37" customFormat="1" x14ac:dyDescent="0.45">
      <c r="B477" s="43"/>
      <c r="C477" s="43"/>
      <c r="D477" s="43"/>
      <c r="E477" s="43"/>
      <c r="F477" s="43"/>
      <c r="G477" s="43"/>
      <c r="M477" s="43"/>
    </row>
    <row r="478" spans="2:13" s="37" customFormat="1" x14ac:dyDescent="0.45">
      <c r="B478" s="43"/>
      <c r="C478" s="43"/>
      <c r="D478" s="43"/>
      <c r="E478" s="43"/>
      <c r="F478" s="43"/>
      <c r="G478" s="43"/>
      <c r="M478" s="43"/>
    </row>
    <row r="479" spans="2:13" s="37" customFormat="1" x14ac:dyDescent="0.45">
      <c r="B479" s="43"/>
      <c r="C479" s="43"/>
      <c r="D479" s="43"/>
      <c r="E479" s="43"/>
      <c r="F479" s="43"/>
      <c r="G479" s="43"/>
      <c r="M479" s="43"/>
    </row>
    <row r="480" spans="2:13" s="37" customFormat="1" x14ac:dyDescent="0.45">
      <c r="B480" s="43"/>
      <c r="C480" s="43"/>
      <c r="D480" s="43"/>
      <c r="E480" s="43"/>
      <c r="F480" s="43"/>
      <c r="G480" s="43"/>
      <c r="M480" s="43"/>
    </row>
    <row r="481" spans="2:13" s="37" customFormat="1" x14ac:dyDescent="0.45">
      <c r="B481" s="43"/>
      <c r="C481" s="43"/>
      <c r="D481" s="43"/>
      <c r="E481" s="43"/>
      <c r="F481" s="43"/>
      <c r="G481" s="43"/>
      <c r="M481" s="43"/>
    </row>
    <row r="482" spans="2:13" s="37" customFormat="1" x14ac:dyDescent="0.45">
      <c r="B482" s="43"/>
      <c r="C482" s="43"/>
      <c r="D482" s="43"/>
      <c r="E482" s="43"/>
      <c r="F482" s="43"/>
      <c r="G482" s="43"/>
      <c r="M482" s="43"/>
    </row>
    <row r="483" spans="2:13" s="37" customFormat="1" x14ac:dyDescent="0.45">
      <c r="B483" s="43"/>
      <c r="C483" s="43"/>
      <c r="D483" s="43"/>
      <c r="E483" s="43"/>
      <c r="F483" s="43"/>
      <c r="G483" s="43"/>
      <c r="M483" s="43"/>
    </row>
    <row r="484" spans="2:13" s="37" customFormat="1" x14ac:dyDescent="0.45">
      <c r="B484" s="43"/>
      <c r="C484" s="43"/>
      <c r="D484" s="43"/>
      <c r="E484" s="43"/>
      <c r="F484" s="43"/>
      <c r="G484" s="43"/>
      <c r="M484" s="43"/>
    </row>
    <row r="485" spans="2:13" s="37" customFormat="1" x14ac:dyDescent="0.45">
      <c r="B485" s="43"/>
      <c r="C485" s="43"/>
      <c r="D485" s="43"/>
      <c r="E485" s="43"/>
      <c r="F485" s="43"/>
      <c r="G485" s="43"/>
      <c r="M485" s="43"/>
    </row>
    <row r="486" spans="2:13" s="37" customFormat="1" x14ac:dyDescent="0.45">
      <c r="B486" s="43"/>
      <c r="C486" s="43"/>
      <c r="D486" s="43"/>
      <c r="E486" s="43"/>
      <c r="F486" s="43"/>
      <c r="G486" s="43"/>
      <c r="M486" s="43"/>
    </row>
    <row r="487" spans="2:13" s="37" customFormat="1" x14ac:dyDescent="0.45">
      <c r="B487" s="43"/>
      <c r="C487" s="43"/>
      <c r="D487" s="43"/>
      <c r="E487" s="43"/>
      <c r="F487" s="43"/>
      <c r="G487" s="43"/>
      <c r="M487" s="43"/>
    </row>
    <row r="488" spans="2:13" s="37" customFormat="1" x14ac:dyDescent="0.45">
      <c r="B488" s="43"/>
      <c r="C488" s="43"/>
      <c r="D488" s="43"/>
      <c r="E488" s="43"/>
      <c r="F488" s="43"/>
      <c r="G488" s="43"/>
      <c r="M488" s="43"/>
    </row>
    <row r="489" spans="2:13" s="37" customFormat="1" x14ac:dyDescent="0.45">
      <c r="B489" s="43"/>
      <c r="C489" s="43"/>
      <c r="D489" s="43"/>
      <c r="E489" s="43"/>
      <c r="F489" s="43"/>
      <c r="G489" s="43"/>
      <c r="M489" s="43"/>
    </row>
    <row r="490" spans="2:13" s="37" customFormat="1" x14ac:dyDescent="0.45">
      <c r="B490" s="43"/>
      <c r="C490" s="43"/>
      <c r="D490" s="43"/>
      <c r="E490" s="43"/>
      <c r="F490" s="43"/>
      <c r="G490" s="43"/>
      <c r="M490" s="43"/>
    </row>
    <row r="491" spans="2:13" s="37" customFormat="1" x14ac:dyDescent="0.45">
      <c r="B491" s="43"/>
      <c r="C491" s="43"/>
      <c r="D491" s="43"/>
      <c r="E491" s="43"/>
      <c r="F491" s="43"/>
      <c r="G491" s="43"/>
      <c r="M491" s="43"/>
    </row>
    <row r="492" spans="2:13" s="37" customFormat="1" x14ac:dyDescent="0.45">
      <c r="B492" s="43"/>
      <c r="C492" s="43"/>
      <c r="D492" s="43"/>
      <c r="E492" s="43"/>
      <c r="F492" s="43"/>
      <c r="G492" s="43"/>
      <c r="M492" s="43"/>
    </row>
    <row r="493" spans="2:13" s="37" customFormat="1" x14ac:dyDescent="0.45">
      <c r="B493" s="43"/>
      <c r="C493" s="43"/>
      <c r="D493" s="43"/>
      <c r="E493" s="43"/>
      <c r="F493" s="43"/>
      <c r="G493" s="43"/>
      <c r="M493" s="43"/>
    </row>
    <row r="494" spans="2:13" s="37" customFormat="1" x14ac:dyDescent="0.45">
      <c r="B494" s="43"/>
      <c r="C494" s="43"/>
      <c r="D494" s="43"/>
      <c r="E494" s="43"/>
      <c r="F494" s="43"/>
      <c r="G494" s="43"/>
      <c r="M494" s="43"/>
    </row>
    <row r="495" spans="2:13" s="37" customFormat="1" x14ac:dyDescent="0.45">
      <c r="B495" s="43"/>
      <c r="C495" s="43"/>
      <c r="D495" s="43"/>
      <c r="E495" s="43"/>
      <c r="F495" s="43"/>
      <c r="G495" s="43"/>
      <c r="M495" s="43"/>
    </row>
    <row r="496" spans="2:13" s="37" customFormat="1" x14ac:dyDescent="0.45">
      <c r="B496" s="43"/>
      <c r="C496" s="43"/>
      <c r="D496" s="43"/>
      <c r="E496" s="43"/>
      <c r="F496" s="43"/>
      <c r="G496" s="43"/>
      <c r="M496" s="43"/>
    </row>
    <row r="497" spans="2:13" s="37" customFormat="1" x14ac:dyDescent="0.45">
      <c r="B497" s="43"/>
      <c r="C497" s="43"/>
      <c r="D497" s="43"/>
      <c r="E497" s="43"/>
      <c r="F497" s="43"/>
      <c r="G497" s="43"/>
      <c r="M497" s="43"/>
    </row>
    <row r="498" spans="2:13" s="37" customFormat="1" x14ac:dyDescent="0.45">
      <c r="B498" s="43"/>
      <c r="C498" s="43"/>
      <c r="D498" s="43"/>
      <c r="E498" s="43"/>
      <c r="F498" s="43"/>
      <c r="G498" s="43"/>
      <c r="M498" s="43"/>
    </row>
    <row r="499" spans="2:13" s="37" customFormat="1" x14ac:dyDescent="0.45">
      <c r="B499" s="43"/>
      <c r="C499" s="43"/>
      <c r="D499" s="43"/>
      <c r="E499" s="43"/>
      <c r="F499" s="43"/>
      <c r="G499" s="43"/>
      <c r="M499" s="43"/>
    </row>
    <row r="500" spans="2:13" s="37" customFormat="1" x14ac:dyDescent="0.45">
      <c r="B500" s="43"/>
      <c r="C500" s="43"/>
      <c r="D500" s="43"/>
      <c r="E500" s="43"/>
      <c r="F500" s="43"/>
      <c r="G500" s="43"/>
      <c r="M500" s="43"/>
    </row>
    <row r="501" spans="2:13" s="37" customFormat="1" x14ac:dyDescent="0.45">
      <c r="B501" s="43"/>
      <c r="C501" s="43"/>
      <c r="D501" s="43"/>
      <c r="E501" s="43"/>
      <c r="F501" s="43"/>
      <c r="G501" s="43"/>
      <c r="M501" s="43"/>
    </row>
    <row r="502" spans="2:13" s="37" customFormat="1" x14ac:dyDescent="0.45">
      <c r="B502" s="43"/>
      <c r="C502" s="43"/>
      <c r="D502" s="43"/>
      <c r="E502" s="43"/>
      <c r="F502" s="43"/>
      <c r="G502" s="43"/>
      <c r="M502" s="43"/>
    </row>
    <row r="503" spans="2:13" s="37" customFormat="1" x14ac:dyDescent="0.45">
      <c r="B503" s="43"/>
      <c r="C503" s="43"/>
      <c r="D503" s="43"/>
      <c r="E503" s="43"/>
      <c r="F503" s="43"/>
      <c r="G503" s="43"/>
      <c r="M503" s="43"/>
    </row>
    <row r="504" spans="2:13" s="37" customFormat="1" x14ac:dyDescent="0.45">
      <c r="B504" s="43"/>
      <c r="C504" s="43"/>
      <c r="D504" s="43"/>
      <c r="E504" s="43"/>
      <c r="F504" s="43"/>
      <c r="G504" s="43"/>
      <c r="M504" s="43"/>
    </row>
    <row r="505" spans="2:13" s="37" customFormat="1" x14ac:dyDescent="0.45">
      <c r="B505" s="43"/>
      <c r="C505" s="43"/>
      <c r="D505" s="43"/>
      <c r="E505" s="43"/>
      <c r="F505" s="43"/>
      <c r="G505" s="43"/>
      <c r="M505" s="43"/>
    </row>
    <row r="506" spans="2:13" s="37" customFormat="1" x14ac:dyDescent="0.45">
      <c r="B506" s="43"/>
      <c r="C506" s="43"/>
      <c r="D506" s="43"/>
      <c r="E506" s="43"/>
      <c r="F506" s="43"/>
      <c r="G506" s="43"/>
      <c r="M506" s="43"/>
    </row>
    <row r="507" spans="2:13" s="37" customFormat="1" x14ac:dyDescent="0.45">
      <c r="B507" s="43"/>
      <c r="C507" s="43"/>
      <c r="D507" s="43"/>
      <c r="E507" s="43"/>
      <c r="F507" s="43"/>
      <c r="G507" s="43"/>
      <c r="M507" s="43"/>
    </row>
    <row r="508" spans="2:13" s="37" customFormat="1" x14ac:dyDescent="0.45">
      <c r="B508" s="43"/>
      <c r="C508" s="43"/>
      <c r="D508" s="43"/>
      <c r="E508" s="43"/>
      <c r="F508" s="43"/>
      <c r="G508" s="43"/>
      <c r="M508" s="43"/>
    </row>
    <row r="509" spans="2:13" s="37" customFormat="1" x14ac:dyDescent="0.45">
      <c r="B509" s="43"/>
      <c r="C509" s="43"/>
      <c r="D509" s="43"/>
      <c r="E509" s="43"/>
      <c r="F509" s="43"/>
      <c r="G509" s="43"/>
      <c r="M509" s="43"/>
    </row>
    <row r="510" spans="2:13" s="37" customFormat="1" x14ac:dyDescent="0.45">
      <c r="B510" s="43"/>
      <c r="C510" s="43"/>
      <c r="D510" s="43"/>
      <c r="E510" s="43"/>
      <c r="F510" s="43"/>
      <c r="G510" s="43"/>
      <c r="M510" s="43"/>
    </row>
    <row r="511" spans="2:13" s="37" customFormat="1" x14ac:dyDescent="0.45">
      <c r="B511" s="43"/>
      <c r="C511" s="43"/>
      <c r="D511" s="43"/>
      <c r="E511" s="43"/>
      <c r="F511" s="43"/>
      <c r="G511" s="43"/>
      <c r="M511" s="43"/>
    </row>
    <row r="512" spans="2:13" s="37" customFormat="1" x14ac:dyDescent="0.45">
      <c r="B512" s="43"/>
      <c r="C512" s="43"/>
      <c r="D512" s="43"/>
      <c r="E512" s="43"/>
      <c r="F512" s="43"/>
      <c r="G512" s="43"/>
      <c r="M512" s="43"/>
    </row>
    <row r="513" spans="2:13" s="37" customFormat="1" x14ac:dyDescent="0.45">
      <c r="B513" s="43"/>
      <c r="C513" s="43"/>
      <c r="D513" s="43"/>
      <c r="E513" s="43"/>
      <c r="F513" s="43"/>
      <c r="G513" s="43"/>
      <c r="M513" s="43"/>
    </row>
    <row r="514" spans="2:13" s="37" customFormat="1" x14ac:dyDescent="0.45">
      <c r="B514" s="43"/>
      <c r="C514" s="43"/>
      <c r="D514" s="43"/>
      <c r="E514" s="43"/>
      <c r="F514" s="43"/>
      <c r="G514" s="43"/>
      <c r="M514" s="43"/>
    </row>
    <row r="515" spans="2:13" s="37" customFormat="1" x14ac:dyDescent="0.45">
      <c r="B515" s="43"/>
      <c r="C515" s="43"/>
      <c r="D515" s="43"/>
      <c r="E515" s="43"/>
      <c r="F515" s="43"/>
      <c r="G515" s="43"/>
      <c r="M515" s="43"/>
    </row>
    <row r="516" spans="2:13" s="37" customFormat="1" x14ac:dyDescent="0.45">
      <c r="B516" s="43"/>
      <c r="C516" s="43"/>
      <c r="D516" s="43"/>
      <c r="E516" s="43"/>
      <c r="F516" s="43"/>
      <c r="G516" s="43"/>
      <c r="M516" s="43"/>
    </row>
    <row r="517" spans="2:13" s="37" customFormat="1" x14ac:dyDescent="0.45">
      <c r="B517" s="43"/>
      <c r="C517" s="43"/>
      <c r="D517" s="43"/>
      <c r="E517" s="43"/>
      <c r="F517" s="43"/>
      <c r="G517" s="43"/>
      <c r="M517" s="43"/>
    </row>
    <row r="518" spans="2:13" s="37" customFormat="1" x14ac:dyDescent="0.45">
      <c r="B518" s="43"/>
      <c r="C518" s="43"/>
      <c r="D518" s="43"/>
      <c r="E518" s="43"/>
      <c r="F518" s="43"/>
      <c r="G518" s="43"/>
      <c r="M518" s="43"/>
    </row>
    <row r="519" spans="2:13" s="37" customFormat="1" x14ac:dyDescent="0.45">
      <c r="B519" s="43"/>
      <c r="C519" s="43"/>
      <c r="D519" s="43"/>
      <c r="E519" s="43"/>
      <c r="F519" s="43"/>
      <c r="G519" s="43"/>
      <c r="M519" s="43"/>
    </row>
    <row r="520" spans="2:13" s="37" customFormat="1" x14ac:dyDescent="0.45">
      <c r="B520" s="43"/>
      <c r="C520" s="43"/>
      <c r="D520" s="43"/>
      <c r="E520" s="43"/>
      <c r="F520" s="43"/>
      <c r="G520" s="43"/>
      <c r="M520" s="43"/>
    </row>
    <row r="521" spans="2:13" s="37" customFormat="1" x14ac:dyDescent="0.45">
      <c r="B521" s="43"/>
      <c r="C521" s="43"/>
      <c r="D521" s="43"/>
      <c r="E521" s="43"/>
      <c r="F521" s="43"/>
      <c r="G521" s="43"/>
      <c r="M521" s="43"/>
    </row>
    <row r="522" spans="2:13" s="37" customFormat="1" x14ac:dyDescent="0.45">
      <c r="B522" s="43"/>
      <c r="C522" s="43"/>
      <c r="D522" s="43"/>
      <c r="E522" s="43"/>
      <c r="F522" s="43"/>
      <c r="G522" s="43"/>
      <c r="M522" s="43"/>
    </row>
    <row r="523" spans="2:13" s="37" customFormat="1" x14ac:dyDescent="0.45">
      <c r="B523" s="43"/>
      <c r="C523" s="43"/>
      <c r="D523" s="43"/>
      <c r="E523" s="43"/>
      <c r="F523" s="43"/>
      <c r="G523" s="43"/>
      <c r="M523" s="43"/>
    </row>
    <row r="524" spans="2:13" s="37" customFormat="1" x14ac:dyDescent="0.45">
      <c r="B524" s="43"/>
      <c r="C524" s="43"/>
      <c r="D524" s="43"/>
      <c r="E524" s="43"/>
      <c r="F524" s="43"/>
      <c r="G524" s="43"/>
      <c r="M524" s="43"/>
    </row>
    <row r="525" spans="2:13" s="37" customFormat="1" x14ac:dyDescent="0.45">
      <c r="B525" s="43"/>
      <c r="C525" s="43"/>
      <c r="D525" s="43"/>
      <c r="E525" s="43"/>
      <c r="F525" s="43"/>
      <c r="G525" s="43"/>
      <c r="M525" s="43"/>
    </row>
    <row r="526" spans="2:13" s="37" customFormat="1" x14ac:dyDescent="0.45">
      <c r="B526" s="43"/>
      <c r="C526" s="43"/>
      <c r="D526" s="43"/>
      <c r="E526" s="43"/>
      <c r="F526" s="43"/>
      <c r="G526" s="43"/>
      <c r="M526" s="43"/>
    </row>
    <row r="527" spans="2:13" s="37" customFormat="1" x14ac:dyDescent="0.45">
      <c r="B527" s="43"/>
      <c r="C527" s="43"/>
      <c r="D527" s="43"/>
      <c r="E527" s="43"/>
      <c r="F527" s="43"/>
      <c r="G527" s="43"/>
      <c r="M527" s="43"/>
    </row>
    <row r="528" spans="2:13" s="37" customFormat="1" x14ac:dyDescent="0.45">
      <c r="B528" s="43"/>
      <c r="C528" s="43"/>
      <c r="D528" s="43"/>
      <c r="E528" s="43"/>
      <c r="F528" s="43"/>
      <c r="G528" s="43"/>
      <c r="M528" s="43"/>
    </row>
    <row r="529" spans="2:13" s="37" customFormat="1" x14ac:dyDescent="0.45">
      <c r="B529" s="43"/>
      <c r="C529" s="43"/>
      <c r="D529" s="43"/>
      <c r="E529" s="43"/>
      <c r="F529" s="43"/>
      <c r="G529" s="43"/>
      <c r="M529" s="43"/>
    </row>
    <row r="530" spans="2:13" s="37" customFormat="1" x14ac:dyDescent="0.45">
      <c r="B530" s="43"/>
      <c r="C530" s="43"/>
      <c r="D530" s="43"/>
      <c r="E530" s="43"/>
      <c r="F530" s="43"/>
      <c r="G530" s="43"/>
      <c r="M530" s="43"/>
    </row>
    <row r="531" spans="2:13" s="37" customFormat="1" x14ac:dyDescent="0.45">
      <c r="B531" s="43"/>
      <c r="C531" s="43"/>
      <c r="D531" s="43"/>
      <c r="E531" s="43"/>
      <c r="F531" s="43"/>
      <c r="G531" s="43"/>
      <c r="M531" s="43"/>
    </row>
    <row r="532" spans="2:13" s="37" customFormat="1" x14ac:dyDescent="0.45">
      <c r="B532" s="43"/>
      <c r="C532" s="43"/>
      <c r="D532" s="43"/>
      <c r="E532" s="43"/>
      <c r="F532" s="43"/>
      <c r="G532" s="43"/>
      <c r="M532" s="43"/>
    </row>
    <row r="533" spans="2:13" s="37" customFormat="1" x14ac:dyDescent="0.45">
      <c r="B533" s="43"/>
      <c r="C533" s="43"/>
      <c r="D533" s="43"/>
      <c r="E533" s="43"/>
      <c r="F533" s="43"/>
      <c r="G533" s="43"/>
      <c r="M533" s="43"/>
    </row>
    <row r="534" spans="2:13" s="37" customFormat="1" x14ac:dyDescent="0.45">
      <c r="B534" s="43"/>
      <c r="C534" s="43"/>
      <c r="D534" s="43"/>
      <c r="E534" s="43"/>
      <c r="F534" s="43"/>
      <c r="G534" s="43"/>
      <c r="M534" s="43"/>
    </row>
    <row r="535" spans="2:13" s="37" customFormat="1" x14ac:dyDescent="0.45">
      <c r="B535" s="43"/>
      <c r="C535" s="43"/>
      <c r="D535" s="43"/>
      <c r="E535" s="43"/>
      <c r="F535" s="43"/>
      <c r="G535" s="43"/>
      <c r="M535" s="43"/>
    </row>
    <row r="536" spans="2:13" s="37" customFormat="1" x14ac:dyDescent="0.45">
      <c r="B536" s="43"/>
      <c r="C536" s="43"/>
      <c r="D536" s="43"/>
      <c r="E536" s="43"/>
      <c r="F536" s="43"/>
      <c r="G536" s="43"/>
      <c r="M536" s="43"/>
    </row>
    <row r="537" spans="2:13" s="37" customFormat="1" x14ac:dyDescent="0.45">
      <c r="B537" s="43"/>
      <c r="C537" s="43"/>
      <c r="D537" s="43"/>
      <c r="E537" s="43"/>
      <c r="F537" s="43"/>
      <c r="G537" s="43"/>
      <c r="M537" s="43"/>
    </row>
    <row r="538" spans="2:13" s="37" customFormat="1" x14ac:dyDescent="0.45">
      <c r="B538" s="43"/>
      <c r="C538" s="43"/>
      <c r="D538" s="43"/>
      <c r="E538" s="43"/>
      <c r="F538" s="43"/>
      <c r="G538" s="43"/>
      <c r="M538" s="43"/>
    </row>
    <row r="539" spans="2:13" s="37" customFormat="1" x14ac:dyDescent="0.45">
      <c r="B539" s="43"/>
      <c r="C539" s="43"/>
      <c r="D539" s="43"/>
      <c r="E539" s="43"/>
      <c r="F539" s="43"/>
      <c r="G539" s="43"/>
      <c r="M539" s="43"/>
    </row>
    <row r="540" spans="2:13" s="37" customFormat="1" x14ac:dyDescent="0.45">
      <c r="B540" s="43"/>
      <c r="C540" s="43"/>
      <c r="D540" s="43"/>
      <c r="E540" s="43"/>
      <c r="F540" s="43"/>
      <c r="G540" s="43"/>
      <c r="M540" s="43"/>
    </row>
    <row r="541" spans="2:13" s="37" customFormat="1" x14ac:dyDescent="0.45">
      <c r="B541" s="43"/>
      <c r="C541" s="43"/>
      <c r="D541" s="43"/>
      <c r="E541" s="43"/>
      <c r="F541" s="43"/>
      <c r="G541" s="43"/>
      <c r="M541" s="43"/>
    </row>
    <row r="542" spans="2:13" s="37" customFormat="1" x14ac:dyDescent="0.45">
      <c r="B542" s="43"/>
      <c r="C542" s="43"/>
      <c r="D542" s="43"/>
      <c r="E542" s="43"/>
      <c r="F542" s="43"/>
      <c r="G542" s="43"/>
      <c r="M542" s="43"/>
    </row>
    <row r="543" spans="2:13" s="37" customFormat="1" x14ac:dyDescent="0.45">
      <c r="B543" s="43"/>
      <c r="C543" s="43"/>
      <c r="D543" s="43"/>
      <c r="E543" s="43"/>
      <c r="F543" s="43"/>
      <c r="G543" s="43"/>
      <c r="M543" s="43"/>
    </row>
    <row r="544" spans="2:13" s="37" customFormat="1" x14ac:dyDescent="0.45">
      <c r="B544" s="43"/>
      <c r="C544" s="43"/>
      <c r="D544" s="43"/>
      <c r="E544" s="43"/>
      <c r="F544" s="43"/>
      <c r="G544" s="43"/>
      <c r="M544" s="43"/>
    </row>
    <row r="545" spans="2:13" s="37" customFormat="1" x14ac:dyDescent="0.45">
      <c r="B545" s="43"/>
      <c r="C545" s="43"/>
      <c r="D545" s="43"/>
      <c r="E545" s="43"/>
      <c r="F545" s="43"/>
      <c r="G545" s="43"/>
      <c r="M545" s="43"/>
    </row>
    <row r="546" spans="2:13" s="37" customFormat="1" x14ac:dyDescent="0.45">
      <c r="B546" s="43"/>
      <c r="C546" s="43"/>
      <c r="D546" s="43"/>
      <c r="E546" s="43"/>
      <c r="F546" s="43"/>
      <c r="G546" s="43"/>
      <c r="M546" s="43"/>
    </row>
    <row r="547" spans="2:13" s="37" customFormat="1" x14ac:dyDescent="0.45">
      <c r="B547" s="43"/>
      <c r="C547" s="43"/>
      <c r="D547" s="43"/>
      <c r="E547" s="43"/>
      <c r="F547" s="43"/>
      <c r="G547" s="43"/>
      <c r="M547" s="43"/>
    </row>
    <row r="548" spans="2:13" s="37" customFormat="1" x14ac:dyDescent="0.45">
      <c r="B548" s="43"/>
      <c r="C548" s="43"/>
      <c r="D548" s="43"/>
      <c r="E548" s="43"/>
      <c r="F548" s="43"/>
      <c r="G548" s="43"/>
      <c r="M548" s="43"/>
    </row>
    <row r="549" spans="2:13" s="37" customFormat="1" x14ac:dyDescent="0.45">
      <c r="B549" s="43"/>
      <c r="C549" s="43"/>
      <c r="D549" s="43"/>
      <c r="E549" s="43"/>
      <c r="F549" s="43"/>
      <c r="G549" s="43"/>
      <c r="M549" s="43"/>
    </row>
    <row r="550" spans="2:13" s="37" customFormat="1" x14ac:dyDescent="0.45">
      <c r="B550" s="43"/>
      <c r="C550" s="43"/>
      <c r="D550" s="43"/>
      <c r="E550" s="43"/>
      <c r="F550" s="43"/>
      <c r="G550" s="43"/>
      <c r="M550" s="43"/>
    </row>
    <row r="551" spans="2:13" s="37" customFormat="1" x14ac:dyDescent="0.45">
      <c r="B551" s="43"/>
      <c r="C551" s="43"/>
      <c r="D551" s="43"/>
      <c r="E551" s="43"/>
      <c r="F551" s="43"/>
      <c r="G551" s="43"/>
      <c r="M551" s="43"/>
    </row>
    <row r="552" spans="2:13" s="37" customFormat="1" x14ac:dyDescent="0.45">
      <c r="B552" s="43"/>
      <c r="C552" s="43"/>
      <c r="D552" s="43"/>
      <c r="E552" s="43"/>
      <c r="F552" s="43"/>
      <c r="G552" s="43"/>
      <c r="M552" s="43"/>
    </row>
    <row r="553" spans="2:13" s="37" customFormat="1" x14ac:dyDescent="0.45">
      <c r="B553" s="43"/>
      <c r="C553" s="43"/>
      <c r="D553" s="43"/>
      <c r="E553" s="43"/>
      <c r="F553" s="43"/>
      <c r="G553" s="43"/>
      <c r="M553" s="43"/>
    </row>
    <row r="554" spans="2:13" s="37" customFormat="1" x14ac:dyDescent="0.45">
      <c r="B554" s="43"/>
      <c r="C554" s="43"/>
      <c r="D554" s="43"/>
      <c r="E554" s="43"/>
      <c r="F554" s="43"/>
      <c r="G554" s="43"/>
      <c r="M554" s="43"/>
    </row>
    <row r="555" spans="2:13" s="37" customFormat="1" x14ac:dyDescent="0.45">
      <c r="B555" s="43"/>
      <c r="C555" s="43"/>
      <c r="D555" s="43"/>
      <c r="E555" s="43"/>
      <c r="F555" s="43"/>
      <c r="G555" s="43"/>
      <c r="M555" s="43"/>
    </row>
    <row r="556" spans="2:13" s="37" customFormat="1" x14ac:dyDescent="0.45">
      <c r="B556" s="43"/>
      <c r="C556" s="43"/>
      <c r="D556" s="43"/>
      <c r="E556" s="43"/>
      <c r="F556" s="43"/>
      <c r="G556" s="43"/>
      <c r="M556" s="43"/>
    </row>
    <row r="557" spans="2:13" s="37" customFormat="1" x14ac:dyDescent="0.45">
      <c r="B557" s="43"/>
      <c r="C557" s="43"/>
      <c r="D557" s="43"/>
      <c r="E557" s="43"/>
      <c r="F557" s="43"/>
      <c r="G557" s="43"/>
      <c r="M557" s="43"/>
    </row>
    <row r="558" spans="2:13" s="37" customFormat="1" x14ac:dyDescent="0.45">
      <c r="B558" s="43"/>
      <c r="C558" s="43"/>
      <c r="D558" s="43"/>
      <c r="E558" s="43"/>
      <c r="F558" s="43"/>
      <c r="G558" s="43"/>
      <c r="M558" s="43"/>
    </row>
    <row r="559" spans="2:13" s="37" customFormat="1" x14ac:dyDescent="0.45">
      <c r="B559" s="43"/>
      <c r="C559" s="43"/>
      <c r="D559" s="43"/>
      <c r="E559" s="43"/>
      <c r="F559" s="43"/>
      <c r="G559" s="43"/>
      <c r="M559" s="43"/>
    </row>
    <row r="560" spans="2:13" s="37" customFormat="1" x14ac:dyDescent="0.45">
      <c r="B560" s="43"/>
      <c r="C560" s="43"/>
      <c r="D560" s="43"/>
      <c r="E560" s="43"/>
      <c r="F560" s="43"/>
      <c r="G560" s="43"/>
      <c r="M560" s="43"/>
    </row>
    <row r="561" spans="2:13" s="37" customFormat="1" x14ac:dyDescent="0.45">
      <c r="B561" s="43"/>
      <c r="C561" s="43"/>
      <c r="D561" s="43"/>
      <c r="E561" s="43"/>
      <c r="F561" s="43"/>
      <c r="G561" s="43"/>
      <c r="M561" s="43"/>
    </row>
    <row r="562" spans="2:13" s="37" customFormat="1" x14ac:dyDescent="0.45">
      <c r="B562" s="43"/>
      <c r="C562" s="43"/>
      <c r="D562" s="43"/>
      <c r="E562" s="43"/>
      <c r="F562" s="43"/>
      <c r="G562" s="43"/>
      <c r="M562" s="43"/>
    </row>
    <row r="563" spans="2:13" s="37" customFormat="1" x14ac:dyDescent="0.45">
      <c r="B563" s="43"/>
      <c r="C563" s="43"/>
      <c r="D563" s="43"/>
      <c r="E563" s="43"/>
      <c r="F563" s="43"/>
      <c r="G563" s="43"/>
      <c r="M563" s="43"/>
    </row>
    <row r="564" spans="2:13" s="37" customFormat="1" x14ac:dyDescent="0.45">
      <c r="B564" s="43"/>
      <c r="C564" s="43"/>
      <c r="D564" s="43"/>
      <c r="E564" s="43"/>
      <c r="F564" s="43"/>
      <c r="G564" s="43"/>
      <c r="M564" s="43"/>
    </row>
    <row r="565" spans="2:13" s="37" customFormat="1" x14ac:dyDescent="0.45">
      <c r="B565" s="43"/>
      <c r="C565" s="43"/>
      <c r="D565" s="43"/>
      <c r="E565" s="43"/>
      <c r="F565" s="43"/>
      <c r="G565" s="43"/>
      <c r="M565" s="43"/>
    </row>
    <row r="566" spans="2:13" s="37" customFormat="1" x14ac:dyDescent="0.45">
      <c r="B566" s="43"/>
      <c r="C566" s="43"/>
      <c r="D566" s="43"/>
      <c r="E566" s="43"/>
      <c r="F566" s="43"/>
      <c r="G566" s="43"/>
      <c r="M566" s="43"/>
    </row>
    <row r="567" spans="2:13" s="37" customFormat="1" x14ac:dyDescent="0.45">
      <c r="B567" s="43"/>
      <c r="C567" s="43"/>
      <c r="D567" s="43"/>
      <c r="E567" s="43"/>
      <c r="F567" s="43"/>
      <c r="G567" s="43"/>
      <c r="M567" s="43"/>
    </row>
    <row r="568" spans="2:13" s="37" customFormat="1" x14ac:dyDescent="0.45">
      <c r="B568" s="43"/>
      <c r="C568" s="43"/>
      <c r="D568" s="43"/>
      <c r="E568" s="43"/>
      <c r="F568" s="43"/>
      <c r="G568" s="43"/>
      <c r="M568" s="43"/>
    </row>
    <row r="569" spans="2:13" s="37" customFormat="1" x14ac:dyDescent="0.45">
      <c r="B569" s="43"/>
      <c r="C569" s="43"/>
      <c r="D569" s="43"/>
      <c r="E569" s="43"/>
      <c r="F569" s="43"/>
      <c r="G569" s="43"/>
      <c r="M569" s="43"/>
    </row>
    <row r="570" spans="2:13" s="37" customFormat="1" x14ac:dyDescent="0.45">
      <c r="B570" s="43"/>
      <c r="C570" s="43"/>
      <c r="D570" s="43"/>
      <c r="E570" s="43"/>
      <c r="F570" s="43"/>
      <c r="G570" s="43"/>
      <c r="M570" s="43"/>
    </row>
    <row r="571" spans="2:13" s="37" customFormat="1" x14ac:dyDescent="0.45">
      <c r="B571" s="43"/>
      <c r="C571" s="43"/>
      <c r="D571" s="43"/>
      <c r="E571" s="43"/>
      <c r="F571" s="43"/>
      <c r="G571" s="43"/>
      <c r="M571" s="43"/>
    </row>
    <row r="572" spans="2:13" s="37" customFormat="1" x14ac:dyDescent="0.45">
      <c r="B572" s="43"/>
      <c r="C572" s="43"/>
      <c r="D572" s="43"/>
      <c r="E572" s="43"/>
      <c r="F572" s="43"/>
      <c r="G572" s="43"/>
      <c r="M572" s="43"/>
    </row>
    <row r="573" spans="2:13" s="37" customFormat="1" x14ac:dyDescent="0.45">
      <c r="B573" s="43"/>
      <c r="C573" s="43"/>
      <c r="D573" s="43"/>
      <c r="E573" s="43"/>
      <c r="F573" s="43"/>
      <c r="G573" s="43"/>
      <c r="M573" s="43"/>
    </row>
    <row r="574" spans="2:13" s="37" customFormat="1" x14ac:dyDescent="0.45">
      <c r="B574" s="43"/>
      <c r="C574" s="43"/>
      <c r="D574" s="43"/>
      <c r="E574" s="43"/>
      <c r="F574" s="43"/>
      <c r="G574" s="43"/>
      <c r="M574" s="43"/>
    </row>
    <row r="575" spans="2:13" s="37" customFormat="1" x14ac:dyDescent="0.45">
      <c r="B575" s="43"/>
      <c r="C575" s="43"/>
      <c r="D575" s="43"/>
      <c r="E575" s="43"/>
      <c r="F575" s="43"/>
      <c r="G575" s="43"/>
      <c r="M575" s="43"/>
    </row>
    <row r="576" spans="2:13" s="37" customFormat="1" x14ac:dyDescent="0.45">
      <c r="B576" s="43"/>
      <c r="C576" s="43"/>
      <c r="D576" s="43"/>
      <c r="E576" s="43"/>
      <c r="F576" s="43"/>
      <c r="G576" s="43"/>
      <c r="M576" s="43"/>
    </row>
    <row r="577" spans="2:13" s="37" customFormat="1" x14ac:dyDescent="0.45">
      <c r="B577" s="43"/>
      <c r="C577" s="43"/>
      <c r="D577" s="43"/>
      <c r="E577" s="43"/>
      <c r="F577" s="43"/>
      <c r="G577" s="43"/>
      <c r="M577" s="43"/>
    </row>
    <row r="578" spans="2:13" s="37" customFormat="1" x14ac:dyDescent="0.45">
      <c r="B578" s="43"/>
      <c r="C578" s="43"/>
      <c r="D578" s="43"/>
      <c r="E578" s="43"/>
      <c r="F578" s="43"/>
      <c r="G578" s="43"/>
      <c r="M578" s="43"/>
    </row>
    <row r="579" spans="2:13" s="37" customFormat="1" x14ac:dyDescent="0.45">
      <c r="B579" s="43"/>
      <c r="C579" s="43"/>
      <c r="D579" s="43"/>
      <c r="E579" s="43"/>
      <c r="F579" s="43"/>
      <c r="G579" s="43"/>
      <c r="M579" s="43"/>
    </row>
    <row r="580" spans="2:13" s="37" customFormat="1" x14ac:dyDescent="0.45">
      <c r="B580" s="43"/>
      <c r="C580" s="43"/>
      <c r="D580" s="43"/>
      <c r="E580" s="43"/>
      <c r="F580" s="43"/>
      <c r="G580" s="43"/>
      <c r="M580" s="43"/>
    </row>
    <row r="581" spans="2:13" s="37" customFormat="1" x14ac:dyDescent="0.45">
      <c r="B581" s="43"/>
      <c r="C581" s="43"/>
      <c r="D581" s="43"/>
      <c r="E581" s="43"/>
      <c r="F581" s="43"/>
      <c r="G581" s="43"/>
      <c r="M581" s="43"/>
    </row>
    <row r="582" spans="2:13" s="37" customFormat="1" x14ac:dyDescent="0.45">
      <c r="B582" s="43"/>
      <c r="C582" s="43"/>
      <c r="D582" s="43"/>
      <c r="E582" s="43"/>
      <c r="F582" s="43"/>
      <c r="G582" s="43"/>
      <c r="M582" s="43"/>
    </row>
    <row r="583" spans="2:13" s="37" customFormat="1" x14ac:dyDescent="0.45">
      <c r="B583" s="43"/>
      <c r="C583" s="43"/>
      <c r="D583" s="43"/>
      <c r="E583" s="43"/>
      <c r="F583" s="43"/>
      <c r="G583" s="43"/>
      <c r="M583" s="43"/>
    </row>
    <row r="584" spans="2:13" s="37" customFormat="1" x14ac:dyDescent="0.45">
      <c r="B584" s="43"/>
      <c r="C584" s="43"/>
      <c r="D584" s="43"/>
      <c r="E584" s="43"/>
      <c r="F584" s="43"/>
      <c r="G584" s="43"/>
      <c r="M584" s="43"/>
    </row>
    <row r="585" spans="2:13" s="37" customFormat="1" x14ac:dyDescent="0.45">
      <c r="B585" s="43"/>
      <c r="C585" s="43"/>
      <c r="D585" s="43"/>
      <c r="E585" s="43"/>
      <c r="F585" s="43"/>
      <c r="G585" s="43"/>
      <c r="M585" s="43"/>
    </row>
    <row r="586" spans="2:13" s="37" customFormat="1" x14ac:dyDescent="0.45">
      <c r="B586" s="43"/>
      <c r="C586" s="43"/>
      <c r="D586" s="43"/>
      <c r="E586" s="43"/>
      <c r="F586" s="43"/>
      <c r="G586" s="43"/>
      <c r="M586" s="43"/>
    </row>
    <row r="587" spans="2:13" s="37" customFormat="1" x14ac:dyDescent="0.45">
      <c r="B587" s="43"/>
      <c r="C587" s="43"/>
      <c r="D587" s="43"/>
      <c r="E587" s="43"/>
      <c r="F587" s="43"/>
      <c r="G587" s="43"/>
      <c r="M587" s="43"/>
    </row>
    <row r="588" spans="2:13" s="37" customFormat="1" x14ac:dyDescent="0.45">
      <c r="B588" s="43"/>
      <c r="C588" s="43"/>
      <c r="D588" s="43"/>
      <c r="E588" s="43"/>
      <c r="F588" s="43"/>
      <c r="G588" s="43"/>
      <c r="M588" s="43"/>
    </row>
    <row r="589" spans="2:13" s="37" customFormat="1" x14ac:dyDescent="0.45">
      <c r="B589" s="43"/>
      <c r="C589" s="43"/>
      <c r="D589" s="43"/>
      <c r="E589" s="43"/>
      <c r="F589" s="43"/>
      <c r="G589" s="43"/>
      <c r="M589" s="43"/>
    </row>
    <row r="590" spans="2:13" s="37" customFormat="1" x14ac:dyDescent="0.45">
      <c r="B590" s="43"/>
      <c r="C590" s="43"/>
      <c r="D590" s="43"/>
      <c r="E590" s="43"/>
      <c r="F590" s="43"/>
      <c r="G590" s="43"/>
      <c r="M590" s="43"/>
    </row>
    <row r="591" spans="2:13" s="37" customFormat="1" x14ac:dyDescent="0.45">
      <c r="B591" s="43"/>
      <c r="C591" s="43"/>
      <c r="D591" s="43"/>
      <c r="E591" s="43"/>
      <c r="F591" s="43"/>
      <c r="G591" s="43"/>
      <c r="M591" s="43"/>
    </row>
    <row r="592" spans="2:13" s="37" customFormat="1" x14ac:dyDescent="0.45">
      <c r="B592" s="43"/>
      <c r="C592" s="43"/>
      <c r="D592" s="43"/>
      <c r="E592" s="43"/>
      <c r="F592" s="43"/>
      <c r="G592" s="43"/>
      <c r="M592" s="43"/>
    </row>
    <row r="593" spans="2:13" s="37" customFormat="1" x14ac:dyDescent="0.45">
      <c r="B593" s="43"/>
      <c r="C593" s="43"/>
      <c r="D593" s="43"/>
      <c r="E593" s="43"/>
      <c r="F593" s="43"/>
      <c r="G593" s="43"/>
      <c r="M593" s="43"/>
    </row>
    <row r="594" spans="2:13" s="37" customFormat="1" x14ac:dyDescent="0.45">
      <c r="B594" s="43"/>
      <c r="C594" s="43"/>
      <c r="D594" s="43"/>
      <c r="E594" s="43"/>
      <c r="F594" s="43"/>
      <c r="G594" s="43"/>
      <c r="M594" s="43"/>
    </row>
    <row r="595" spans="2:13" s="37" customFormat="1" x14ac:dyDescent="0.45">
      <c r="B595" s="43"/>
      <c r="C595" s="43"/>
      <c r="D595" s="43"/>
      <c r="E595" s="43"/>
      <c r="F595" s="43"/>
      <c r="G595" s="43"/>
      <c r="M595" s="43"/>
    </row>
    <row r="596" spans="2:13" s="37" customFormat="1" x14ac:dyDescent="0.45">
      <c r="B596" s="43"/>
      <c r="C596" s="43"/>
      <c r="D596" s="43"/>
      <c r="E596" s="43"/>
      <c r="F596" s="43"/>
      <c r="G596" s="43"/>
      <c r="M596" s="43"/>
    </row>
    <row r="597" spans="2:13" s="37" customFormat="1" x14ac:dyDescent="0.45">
      <c r="B597" s="43"/>
      <c r="C597" s="43"/>
      <c r="D597" s="43"/>
      <c r="E597" s="43"/>
      <c r="F597" s="43"/>
      <c r="G597" s="43"/>
      <c r="M597" s="43"/>
    </row>
    <row r="598" spans="2:13" s="37" customFormat="1" x14ac:dyDescent="0.45">
      <c r="B598" s="43"/>
      <c r="C598" s="43"/>
      <c r="D598" s="43"/>
      <c r="E598" s="43"/>
      <c r="F598" s="43"/>
      <c r="G598" s="43"/>
      <c r="M598" s="43"/>
    </row>
    <row r="599" spans="2:13" s="37" customFormat="1" x14ac:dyDescent="0.45">
      <c r="B599" s="43"/>
      <c r="C599" s="43"/>
      <c r="D599" s="43"/>
      <c r="E599" s="43"/>
      <c r="F599" s="43"/>
      <c r="G599" s="43"/>
      <c r="M599" s="43"/>
    </row>
    <row r="600" spans="2:13" s="37" customFormat="1" x14ac:dyDescent="0.45">
      <c r="B600" s="43"/>
      <c r="C600" s="43"/>
      <c r="D600" s="43"/>
      <c r="E600" s="43"/>
      <c r="F600" s="43"/>
      <c r="G600" s="43"/>
      <c r="M600" s="43"/>
    </row>
    <row r="601" spans="2:13" s="37" customFormat="1" x14ac:dyDescent="0.45">
      <c r="B601" s="43"/>
      <c r="C601" s="43"/>
      <c r="D601" s="43"/>
      <c r="E601" s="43"/>
      <c r="F601" s="43"/>
      <c r="G601" s="43"/>
      <c r="M601" s="43"/>
    </row>
    <row r="602" spans="2:13" s="37" customFormat="1" x14ac:dyDescent="0.45">
      <c r="B602" s="43"/>
      <c r="C602" s="43"/>
      <c r="D602" s="43"/>
      <c r="E602" s="43"/>
      <c r="F602" s="43"/>
      <c r="G602" s="43"/>
      <c r="M602" s="43"/>
    </row>
    <row r="603" spans="2:13" s="37" customFormat="1" x14ac:dyDescent="0.45">
      <c r="B603" s="43"/>
      <c r="C603" s="43"/>
      <c r="D603" s="43"/>
      <c r="E603" s="43"/>
      <c r="F603" s="43"/>
      <c r="G603" s="43"/>
      <c r="M603" s="43"/>
    </row>
    <row r="604" spans="2:13" s="37" customFormat="1" x14ac:dyDescent="0.45">
      <c r="B604" s="43"/>
      <c r="C604" s="43"/>
      <c r="D604" s="43"/>
      <c r="E604" s="43"/>
      <c r="F604" s="43"/>
      <c r="G604" s="43"/>
      <c r="M604" s="43"/>
    </row>
    <row r="605" spans="2:13" s="37" customFormat="1" x14ac:dyDescent="0.45">
      <c r="B605" s="43"/>
      <c r="C605" s="43"/>
      <c r="D605" s="43"/>
      <c r="E605" s="43"/>
      <c r="F605" s="43"/>
      <c r="G605" s="43"/>
      <c r="M605" s="43"/>
    </row>
    <row r="606" spans="2:13" s="37" customFormat="1" x14ac:dyDescent="0.45">
      <c r="B606" s="43"/>
      <c r="C606" s="43"/>
      <c r="D606" s="43"/>
      <c r="E606" s="43"/>
      <c r="F606" s="43"/>
      <c r="G606" s="43"/>
      <c r="M606" s="43"/>
    </row>
    <row r="607" spans="2:13" s="37" customFormat="1" x14ac:dyDescent="0.45">
      <c r="B607" s="43"/>
      <c r="C607" s="43"/>
      <c r="D607" s="43"/>
      <c r="E607" s="43"/>
      <c r="F607" s="43"/>
      <c r="G607" s="43"/>
      <c r="M607" s="43"/>
    </row>
    <row r="608" spans="2:13" s="37" customFormat="1" x14ac:dyDescent="0.45">
      <c r="B608" s="43"/>
      <c r="C608" s="43"/>
      <c r="D608" s="43"/>
      <c r="E608" s="43"/>
      <c r="F608" s="43"/>
      <c r="G608" s="43"/>
      <c r="M608" s="43"/>
    </row>
    <row r="609" spans="2:13" s="37" customFormat="1" x14ac:dyDescent="0.45">
      <c r="B609" s="43"/>
      <c r="C609" s="43"/>
      <c r="D609" s="43"/>
      <c r="E609" s="43"/>
      <c r="F609" s="43"/>
      <c r="G609" s="43"/>
      <c r="M609" s="43"/>
    </row>
    <row r="610" spans="2:13" s="37" customFormat="1" x14ac:dyDescent="0.45">
      <c r="B610" s="43"/>
      <c r="C610" s="43"/>
      <c r="D610" s="43"/>
      <c r="E610" s="43"/>
      <c r="F610" s="43"/>
      <c r="G610" s="43"/>
      <c r="M610" s="43"/>
    </row>
    <row r="611" spans="2:13" s="37" customFormat="1" x14ac:dyDescent="0.45">
      <c r="B611" s="43"/>
      <c r="C611" s="43"/>
      <c r="D611" s="43"/>
      <c r="E611" s="43"/>
      <c r="F611" s="43"/>
      <c r="G611" s="43"/>
      <c r="M611" s="43"/>
    </row>
    <row r="612" spans="2:13" s="37" customFormat="1" x14ac:dyDescent="0.45">
      <c r="B612" s="43"/>
      <c r="C612" s="43"/>
      <c r="D612" s="43"/>
      <c r="E612" s="43"/>
      <c r="F612" s="43"/>
      <c r="G612" s="43"/>
      <c r="M612" s="43"/>
    </row>
    <row r="613" spans="2:13" s="37" customFormat="1" x14ac:dyDescent="0.45">
      <c r="B613" s="43"/>
      <c r="C613" s="43"/>
      <c r="D613" s="43"/>
      <c r="E613" s="43"/>
      <c r="F613" s="43"/>
      <c r="G613" s="43"/>
      <c r="M613" s="43"/>
    </row>
    <row r="614" spans="2:13" s="37" customFormat="1" x14ac:dyDescent="0.45">
      <c r="B614" s="43"/>
      <c r="C614" s="43"/>
      <c r="D614" s="43"/>
      <c r="E614" s="43"/>
      <c r="F614" s="43"/>
      <c r="G614" s="43"/>
      <c r="M614" s="43"/>
    </row>
    <row r="615" spans="2:13" s="37" customFormat="1" x14ac:dyDescent="0.45">
      <c r="B615" s="43"/>
      <c r="C615" s="43"/>
      <c r="D615" s="43"/>
      <c r="E615" s="43"/>
      <c r="F615" s="43"/>
      <c r="G615" s="43"/>
      <c r="M615" s="43"/>
    </row>
    <row r="616" spans="2:13" s="37" customFormat="1" x14ac:dyDescent="0.45">
      <c r="B616" s="43"/>
      <c r="C616" s="43"/>
      <c r="D616" s="43"/>
      <c r="E616" s="43"/>
      <c r="F616" s="43"/>
      <c r="G616" s="43"/>
      <c r="M616" s="43"/>
    </row>
    <row r="617" spans="2:13" s="37" customFormat="1" x14ac:dyDescent="0.45">
      <c r="B617" s="43"/>
      <c r="C617" s="43"/>
      <c r="D617" s="43"/>
      <c r="E617" s="43"/>
      <c r="F617" s="43"/>
      <c r="G617" s="43"/>
      <c r="M617" s="43"/>
    </row>
    <row r="618" spans="2:13" s="37" customFormat="1" x14ac:dyDescent="0.45">
      <c r="B618" s="43"/>
      <c r="C618" s="43"/>
      <c r="D618" s="43"/>
      <c r="E618" s="43"/>
      <c r="F618" s="43"/>
      <c r="G618" s="43"/>
      <c r="M618" s="43"/>
    </row>
    <row r="619" spans="2:13" s="37" customFormat="1" x14ac:dyDescent="0.45">
      <c r="B619" s="43"/>
      <c r="C619" s="43"/>
      <c r="D619" s="43"/>
      <c r="E619" s="43"/>
      <c r="F619" s="43"/>
      <c r="G619" s="43"/>
      <c r="M619" s="43"/>
    </row>
    <row r="620" spans="2:13" s="37" customFormat="1" x14ac:dyDescent="0.45">
      <c r="B620" s="43"/>
      <c r="C620" s="43"/>
      <c r="D620" s="43"/>
      <c r="E620" s="43"/>
      <c r="F620" s="43"/>
      <c r="G620" s="43"/>
      <c r="M620" s="43"/>
    </row>
    <row r="621" spans="2:13" s="37" customFormat="1" x14ac:dyDescent="0.45">
      <c r="B621" s="43"/>
      <c r="C621" s="43"/>
      <c r="D621" s="43"/>
      <c r="E621" s="43"/>
      <c r="F621" s="43"/>
      <c r="G621" s="43"/>
      <c r="M621" s="43"/>
    </row>
    <row r="622" spans="2:13" s="37" customFormat="1" x14ac:dyDescent="0.45">
      <c r="B622" s="43"/>
      <c r="C622" s="43"/>
      <c r="D622" s="43"/>
      <c r="E622" s="43"/>
      <c r="F622" s="43"/>
      <c r="G622" s="43"/>
      <c r="M622" s="43"/>
    </row>
    <row r="623" spans="2:13" s="37" customFormat="1" x14ac:dyDescent="0.45">
      <c r="B623" s="43"/>
      <c r="C623" s="43"/>
      <c r="D623" s="43"/>
      <c r="E623" s="43"/>
      <c r="F623" s="43"/>
      <c r="G623" s="43"/>
      <c r="M623" s="43"/>
    </row>
    <row r="624" spans="2:13" s="37" customFormat="1" x14ac:dyDescent="0.45">
      <c r="B624" s="43"/>
      <c r="C624" s="43"/>
      <c r="D624" s="43"/>
      <c r="E624" s="43"/>
      <c r="F624" s="43"/>
      <c r="G624" s="43"/>
      <c r="M624" s="43"/>
    </row>
    <row r="625" spans="2:13" s="37" customFormat="1" x14ac:dyDescent="0.45">
      <c r="B625" s="43"/>
      <c r="C625" s="43"/>
      <c r="D625" s="43"/>
      <c r="E625" s="43"/>
      <c r="F625" s="43"/>
      <c r="G625" s="43"/>
      <c r="M625" s="43"/>
    </row>
    <row r="626" spans="2:13" s="37" customFormat="1" x14ac:dyDescent="0.45">
      <c r="B626" s="43"/>
      <c r="C626" s="43"/>
      <c r="D626" s="43"/>
      <c r="E626" s="43"/>
      <c r="F626" s="43"/>
      <c r="G626" s="43"/>
      <c r="M626" s="43"/>
    </row>
    <row r="627" spans="2:13" s="37" customFormat="1" x14ac:dyDescent="0.45">
      <c r="B627" s="43"/>
      <c r="C627" s="43"/>
      <c r="D627" s="43"/>
      <c r="E627" s="43"/>
      <c r="F627" s="43"/>
      <c r="G627" s="43"/>
      <c r="M627" s="43"/>
    </row>
    <row r="628" spans="2:13" s="37" customFormat="1" x14ac:dyDescent="0.45">
      <c r="B628" s="43"/>
      <c r="C628" s="43"/>
      <c r="D628" s="43"/>
      <c r="E628" s="43"/>
      <c r="F628" s="43"/>
      <c r="G628" s="43"/>
      <c r="M628" s="43"/>
    </row>
    <row r="629" spans="2:13" s="37" customFormat="1" x14ac:dyDescent="0.45">
      <c r="B629" s="43"/>
      <c r="C629" s="43"/>
      <c r="D629" s="43"/>
      <c r="E629" s="43"/>
      <c r="F629" s="43"/>
      <c r="G629" s="43"/>
      <c r="M629" s="43"/>
    </row>
    <row r="630" spans="2:13" s="37" customFormat="1" x14ac:dyDescent="0.45">
      <c r="B630" s="43"/>
      <c r="C630" s="43"/>
      <c r="D630" s="43"/>
      <c r="E630" s="43"/>
      <c r="F630" s="43"/>
      <c r="G630" s="43"/>
      <c r="M630" s="43"/>
    </row>
    <row r="631" spans="2:13" s="37" customFormat="1" x14ac:dyDescent="0.45">
      <c r="B631" s="43"/>
      <c r="C631" s="43"/>
      <c r="D631" s="43"/>
      <c r="E631" s="43"/>
      <c r="F631" s="43"/>
      <c r="G631" s="43"/>
      <c r="M631" s="43"/>
    </row>
    <row r="632" spans="2:13" s="37" customFormat="1" x14ac:dyDescent="0.45">
      <c r="B632" s="43"/>
      <c r="C632" s="43"/>
      <c r="D632" s="43"/>
      <c r="E632" s="43"/>
      <c r="F632" s="43"/>
      <c r="G632" s="43"/>
      <c r="M632" s="43"/>
    </row>
    <row r="633" spans="2:13" s="37" customFormat="1" x14ac:dyDescent="0.45">
      <c r="M633" s="43"/>
    </row>
    <row r="634" spans="2:13" s="37" customFormat="1" x14ac:dyDescent="0.45">
      <c r="M634" s="43"/>
    </row>
    <row r="635" spans="2:13" s="37" customFormat="1" x14ac:dyDescent="0.45">
      <c r="M635" s="43"/>
    </row>
    <row r="636" spans="2:13" s="37" customFormat="1" x14ac:dyDescent="0.45">
      <c r="M636" s="43"/>
    </row>
    <row r="637" spans="2:13" s="37" customFormat="1" x14ac:dyDescent="0.45">
      <c r="M637" s="43"/>
    </row>
    <row r="638" spans="2:13" s="37" customFormat="1" x14ac:dyDescent="0.45">
      <c r="M638" s="43"/>
    </row>
    <row r="639" spans="2:13" s="37" customFormat="1" x14ac:dyDescent="0.45">
      <c r="M639" s="43"/>
    </row>
    <row r="640" spans="2:13" s="37" customFormat="1" x14ac:dyDescent="0.45">
      <c r="M640" s="43"/>
    </row>
    <row r="641" spans="13:13" s="37" customFormat="1" x14ac:dyDescent="0.45">
      <c r="M641" s="43"/>
    </row>
    <row r="642" spans="13:13" s="37" customFormat="1" x14ac:dyDescent="0.45">
      <c r="M642" s="43"/>
    </row>
    <row r="643" spans="13:13" s="37" customFormat="1" x14ac:dyDescent="0.45">
      <c r="M643" s="43"/>
    </row>
    <row r="644" spans="13:13" s="37" customFormat="1" x14ac:dyDescent="0.45">
      <c r="M644" s="43"/>
    </row>
    <row r="645" spans="13:13" s="37" customFormat="1" x14ac:dyDescent="0.45">
      <c r="M645" s="43"/>
    </row>
    <row r="646" spans="13:13" s="37" customFormat="1" x14ac:dyDescent="0.45">
      <c r="M646" s="43"/>
    </row>
    <row r="647" spans="13:13" s="37" customFormat="1" x14ac:dyDescent="0.45">
      <c r="M647" s="43"/>
    </row>
    <row r="648" spans="13:13" s="37" customFormat="1" x14ac:dyDescent="0.45">
      <c r="M648" s="43"/>
    </row>
    <row r="649" spans="13:13" s="37" customFormat="1" x14ac:dyDescent="0.45">
      <c r="M649" s="43"/>
    </row>
    <row r="650" spans="13:13" s="37" customFormat="1" x14ac:dyDescent="0.45">
      <c r="M650" s="43"/>
    </row>
    <row r="651" spans="13:13" s="37" customFormat="1" x14ac:dyDescent="0.45">
      <c r="M651" s="43"/>
    </row>
    <row r="652" spans="13:13" s="37" customFormat="1" x14ac:dyDescent="0.45">
      <c r="M652" s="43"/>
    </row>
    <row r="653" spans="13:13" s="37" customFormat="1" x14ac:dyDescent="0.45">
      <c r="M653" s="43"/>
    </row>
    <row r="654" spans="13:13" s="37" customFormat="1" x14ac:dyDescent="0.45">
      <c r="M654" s="43"/>
    </row>
    <row r="655" spans="13:13" s="37" customFormat="1" x14ac:dyDescent="0.45">
      <c r="M655" s="43"/>
    </row>
    <row r="656" spans="13:13" s="37" customFormat="1" x14ac:dyDescent="0.45">
      <c r="M656" s="43"/>
    </row>
    <row r="657" spans="13:13" s="37" customFormat="1" x14ac:dyDescent="0.45">
      <c r="M657" s="43"/>
    </row>
    <row r="658" spans="13:13" s="37" customFormat="1" x14ac:dyDescent="0.45">
      <c r="M658" s="43"/>
    </row>
    <row r="659" spans="13:13" s="37" customFormat="1" x14ac:dyDescent="0.45">
      <c r="M659" s="43"/>
    </row>
    <row r="660" spans="13:13" s="37" customFormat="1" x14ac:dyDescent="0.45">
      <c r="M660" s="43"/>
    </row>
    <row r="661" spans="13:13" s="37" customFormat="1" x14ac:dyDescent="0.45">
      <c r="M661" s="43"/>
    </row>
    <row r="662" spans="13:13" s="37" customFormat="1" x14ac:dyDescent="0.45">
      <c r="M662" s="43"/>
    </row>
    <row r="663" spans="13:13" s="37" customFormat="1" x14ac:dyDescent="0.45">
      <c r="M663" s="43"/>
    </row>
    <row r="664" spans="13:13" s="37" customFormat="1" x14ac:dyDescent="0.45">
      <c r="M664" s="43"/>
    </row>
    <row r="665" spans="13:13" s="37" customFormat="1" x14ac:dyDescent="0.45">
      <c r="M665" s="43"/>
    </row>
    <row r="666" spans="13:13" s="37" customFormat="1" x14ac:dyDescent="0.45">
      <c r="M666" s="43"/>
    </row>
    <row r="667" spans="13:13" s="37" customFormat="1" x14ac:dyDescent="0.45">
      <c r="M667" s="43"/>
    </row>
    <row r="668" spans="13:13" s="37" customFormat="1" x14ac:dyDescent="0.45">
      <c r="M668" s="43"/>
    </row>
    <row r="669" spans="13:13" s="37" customFormat="1" x14ac:dyDescent="0.45">
      <c r="M669" s="43"/>
    </row>
    <row r="670" spans="13:13" s="37" customFormat="1" x14ac:dyDescent="0.45">
      <c r="M670" s="43"/>
    </row>
    <row r="671" spans="13:13" s="37" customFormat="1" x14ac:dyDescent="0.45">
      <c r="M671" s="43"/>
    </row>
    <row r="672" spans="13:13" s="37" customFormat="1" x14ac:dyDescent="0.45">
      <c r="M672" s="43"/>
    </row>
    <row r="673" spans="13:13" s="37" customFormat="1" x14ac:dyDescent="0.45">
      <c r="M673" s="43"/>
    </row>
    <row r="674" spans="13:13" s="37" customFormat="1" x14ac:dyDescent="0.45">
      <c r="M674" s="43"/>
    </row>
    <row r="675" spans="13:13" s="37" customFormat="1" x14ac:dyDescent="0.45">
      <c r="M675" s="43"/>
    </row>
    <row r="676" spans="13:13" s="37" customFormat="1" x14ac:dyDescent="0.45">
      <c r="M676" s="43"/>
    </row>
    <row r="677" spans="13:13" s="37" customFormat="1" x14ac:dyDescent="0.45">
      <c r="M677" s="43"/>
    </row>
    <row r="678" spans="13:13" s="37" customFormat="1" x14ac:dyDescent="0.45">
      <c r="M678" s="43"/>
    </row>
    <row r="679" spans="13:13" s="37" customFormat="1" x14ac:dyDescent="0.45">
      <c r="M679" s="43"/>
    </row>
    <row r="680" spans="13:13" s="37" customFormat="1" x14ac:dyDescent="0.45">
      <c r="M680" s="43"/>
    </row>
    <row r="681" spans="13:13" s="37" customFormat="1" x14ac:dyDescent="0.45">
      <c r="M681" s="43"/>
    </row>
    <row r="682" spans="13:13" s="37" customFormat="1" x14ac:dyDescent="0.45">
      <c r="M682" s="43"/>
    </row>
    <row r="683" spans="13:13" s="37" customFormat="1" x14ac:dyDescent="0.45">
      <c r="M683" s="43"/>
    </row>
    <row r="684" spans="13:13" s="37" customFormat="1" x14ac:dyDescent="0.45">
      <c r="M684" s="43"/>
    </row>
    <row r="685" spans="13:13" s="37" customFormat="1" x14ac:dyDescent="0.45">
      <c r="M685" s="43"/>
    </row>
    <row r="686" spans="13:13" s="37" customFormat="1" x14ac:dyDescent="0.45">
      <c r="M686" s="43"/>
    </row>
    <row r="687" spans="13:13" s="37" customFormat="1" x14ac:dyDescent="0.45">
      <c r="M687" s="43"/>
    </row>
    <row r="688" spans="13:13" s="37" customFormat="1" x14ac:dyDescent="0.45">
      <c r="M688" s="43"/>
    </row>
    <row r="689" spans="13:13" s="37" customFormat="1" x14ac:dyDescent="0.45">
      <c r="M689" s="43"/>
    </row>
    <row r="690" spans="13:13" s="37" customFormat="1" x14ac:dyDescent="0.45">
      <c r="M690" s="43"/>
    </row>
    <row r="691" spans="13:13" s="37" customFormat="1" x14ac:dyDescent="0.45">
      <c r="M691" s="43"/>
    </row>
    <row r="692" spans="13:13" s="37" customFormat="1" x14ac:dyDescent="0.45">
      <c r="M692" s="43"/>
    </row>
    <row r="693" spans="13:13" s="37" customFormat="1" x14ac:dyDescent="0.45">
      <c r="M693" s="43"/>
    </row>
    <row r="694" spans="13:13" s="37" customFormat="1" x14ac:dyDescent="0.45">
      <c r="M694" s="43"/>
    </row>
    <row r="695" spans="13:13" s="37" customFormat="1" x14ac:dyDescent="0.45">
      <c r="M695" s="43"/>
    </row>
    <row r="696" spans="13:13" s="37" customFormat="1" x14ac:dyDescent="0.45">
      <c r="M696" s="43"/>
    </row>
    <row r="697" spans="13:13" s="37" customFormat="1" x14ac:dyDescent="0.45">
      <c r="M697" s="43"/>
    </row>
    <row r="698" spans="13:13" s="37" customFormat="1" x14ac:dyDescent="0.45">
      <c r="M698" s="43"/>
    </row>
    <row r="699" spans="13:13" s="37" customFormat="1" x14ac:dyDescent="0.45">
      <c r="M699" s="43"/>
    </row>
    <row r="700" spans="13:13" s="37" customFormat="1" x14ac:dyDescent="0.45">
      <c r="M700" s="43"/>
    </row>
    <row r="701" spans="13:13" s="37" customFormat="1" x14ac:dyDescent="0.45">
      <c r="M701" s="43"/>
    </row>
    <row r="702" spans="13:13" s="37" customFormat="1" x14ac:dyDescent="0.45">
      <c r="M702" s="43"/>
    </row>
    <row r="703" spans="13:13" s="37" customFormat="1" x14ac:dyDescent="0.45">
      <c r="M703" s="43"/>
    </row>
    <row r="704" spans="13:13" s="37" customFormat="1" x14ac:dyDescent="0.45">
      <c r="M704" s="43"/>
    </row>
    <row r="705" spans="13:13" s="37" customFormat="1" x14ac:dyDescent="0.45">
      <c r="M705" s="43"/>
    </row>
    <row r="706" spans="13:13" s="37" customFormat="1" x14ac:dyDescent="0.45">
      <c r="M706" s="43"/>
    </row>
    <row r="707" spans="13:13" s="37" customFormat="1" x14ac:dyDescent="0.45">
      <c r="M707" s="43"/>
    </row>
    <row r="708" spans="13:13" s="37" customFormat="1" x14ac:dyDescent="0.45">
      <c r="M708" s="43"/>
    </row>
    <row r="709" spans="13:13" s="37" customFormat="1" x14ac:dyDescent="0.45">
      <c r="M709" s="43"/>
    </row>
    <row r="710" spans="13:13" s="37" customFormat="1" x14ac:dyDescent="0.45">
      <c r="M710" s="43"/>
    </row>
    <row r="711" spans="13:13" s="37" customFormat="1" x14ac:dyDescent="0.45">
      <c r="M711" s="43"/>
    </row>
    <row r="712" spans="13:13" s="37" customFormat="1" x14ac:dyDescent="0.45">
      <c r="M712" s="43"/>
    </row>
    <row r="713" spans="13:13" s="37" customFormat="1" x14ac:dyDescent="0.45">
      <c r="M713" s="43"/>
    </row>
    <row r="714" spans="13:13" s="37" customFormat="1" x14ac:dyDescent="0.45">
      <c r="M714" s="43"/>
    </row>
    <row r="715" spans="13:13" s="37" customFormat="1" x14ac:dyDescent="0.45">
      <c r="M715" s="43"/>
    </row>
    <row r="716" spans="13:13" s="37" customFormat="1" x14ac:dyDescent="0.45">
      <c r="M716" s="43"/>
    </row>
    <row r="717" spans="13:13" s="37" customFormat="1" x14ac:dyDescent="0.45">
      <c r="M717" s="43"/>
    </row>
    <row r="718" spans="13:13" s="37" customFormat="1" x14ac:dyDescent="0.45">
      <c r="M718" s="43"/>
    </row>
    <row r="719" spans="13:13" s="37" customFormat="1" x14ac:dyDescent="0.45">
      <c r="M719" s="43"/>
    </row>
    <row r="720" spans="13:13" s="37" customFormat="1" x14ac:dyDescent="0.45">
      <c r="M720" s="43"/>
    </row>
    <row r="721" spans="13:13" s="37" customFormat="1" x14ac:dyDescent="0.45">
      <c r="M721" s="43"/>
    </row>
    <row r="722" spans="13:13" s="37" customFormat="1" x14ac:dyDescent="0.45">
      <c r="M722" s="43"/>
    </row>
    <row r="723" spans="13:13" s="37" customFormat="1" x14ac:dyDescent="0.45">
      <c r="M723" s="43"/>
    </row>
    <row r="724" spans="13:13" s="37" customFormat="1" x14ac:dyDescent="0.45">
      <c r="M724" s="43"/>
    </row>
    <row r="725" spans="13:13" s="37" customFormat="1" x14ac:dyDescent="0.45">
      <c r="M725" s="43"/>
    </row>
    <row r="726" spans="13:13" s="37" customFormat="1" x14ac:dyDescent="0.45">
      <c r="M726" s="43"/>
    </row>
    <row r="727" spans="13:13" s="37" customFormat="1" x14ac:dyDescent="0.45">
      <c r="M727" s="43"/>
    </row>
    <row r="728" spans="13:13" s="37" customFormat="1" x14ac:dyDescent="0.45">
      <c r="M728" s="43"/>
    </row>
    <row r="729" spans="13:13" s="37" customFormat="1" x14ac:dyDescent="0.45">
      <c r="M729" s="43"/>
    </row>
    <row r="730" spans="13:13" s="37" customFormat="1" x14ac:dyDescent="0.45">
      <c r="M730" s="43"/>
    </row>
    <row r="731" spans="13:13" s="37" customFormat="1" x14ac:dyDescent="0.45">
      <c r="M731" s="43"/>
    </row>
    <row r="732" spans="13:13" s="37" customFormat="1" x14ac:dyDescent="0.45">
      <c r="M732" s="43"/>
    </row>
    <row r="733" spans="13:13" s="37" customFormat="1" x14ac:dyDescent="0.45">
      <c r="M733" s="43"/>
    </row>
    <row r="734" spans="13:13" s="37" customFormat="1" x14ac:dyDescent="0.45">
      <c r="M734" s="43"/>
    </row>
    <row r="735" spans="13:13" s="37" customFormat="1" x14ac:dyDescent="0.45">
      <c r="M735" s="43"/>
    </row>
    <row r="736" spans="13:13" s="37" customFormat="1" x14ac:dyDescent="0.45">
      <c r="M736" s="43"/>
    </row>
    <row r="737" spans="13:13" s="37" customFormat="1" x14ac:dyDescent="0.45">
      <c r="M737" s="43"/>
    </row>
    <row r="738" spans="13:13" s="37" customFormat="1" x14ac:dyDescent="0.45">
      <c r="M738" s="43"/>
    </row>
    <row r="739" spans="13:13" s="37" customFormat="1" x14ac:dyDescent="0.45">
      <c r="M739" s="43"/>
    </row>
    <row r="740" spans="13:13" s="37" customFormat="1" x14ac:dyDescent="0.45">
      <c r="M740" s="43"/>
    </row>
    <row r="741" spans="13:13" s="37" customFormat="1" x14ac:dyDescent="0.45">
      <c r="M741" s="43"/>
    </row>
    <row r="742" spans="13:13" s="37" customFormat="1" x14ac:dyDescent="0.45">
      <c r="M742" s="43"/>
    </row>
    <row r="743" spans="13:13" s="37" customFormat="1" x14ac:dyDescent="0.45">
      <c r="M743" s="43"/>
    </row>
    <row r="744" spans="13:13" s="37" customFormat="1" x14ac:dyDescent="0.45">
      <c r="M744" s="43"/>
    </row>
    <row r="745" spans="13:13" s="37" customFormat="1" x14ac:dyDescent="0.45">
      <c r="M745" s="43"/>
    </row>
    <row r="746" spans="13:13" s="37" customFormat="1" x14ac:dyDescent="0.45">
      <c r="M746" s="43"/>
    </row>
    <row r="747" spans="13:13" s="37" customFormat="1" x14ac:dyDescent="0.45">
      <c r="M747" s="43"/>
    </row>
    <row r="748" spans="13:13" s="37" customFormat="1" x14ac:dyDescent="0.45">
      <c r="M748" s="43"/>
    </row>
    <row r="749" spans="13:13" s="37" customFormat="1" ht="11.5" hidden="1" x14ac:dyDescent="0.3"/>
    <row r="750" spans="13:13" s="37" customFormat="1" x14ac:dyDescent="0.45">
      <c r="M750" s="43"/>
    </row>
    <row r="751" spans="13:13" s="37" customFormat="1" x14ac:dyDescent="0.45">
      <c r="M751" s="43"/>
    </row>
    <row r="752" spans="13:13" s="37" customFormat="1" x14ac:dyDescent="0.45">
      <c r="M752" s="43"/>
    </row>
    <row r="753" spans="2:25" s="37" customFormat="1" x14ac:dyDescent="0.45">
      <c r="M753" s="43"/>
    </row>
    <row r="754" spans="2:25" s="37" customFormat="1" x14ac:dyDescent="0.45">
      <c r="M754" s="43"/>
    </row>
    <row r="755" spans="2:25" s="37" customFormat="1" x14ac:dyDescent="0.45">
      <c r="M755" s="43"/>
    </row>
    <row r="756" spans="2:25" s="37" customFormat="1" x14ac:dyDescent="0.45">
      <c r="M756" s="43"/>
    </row>
    <row r="757" spans="2:25" s="37" customFormat="1" x14ac:dyDescent="0.45">
      <c r="M757" s="43"/>
    </row>
    <row r="758" spans="2:25" s="37" customFormat="1" x14ac:dyDescent="0.45">
      <c r="M758" s="43"/>
    </row>
    <row r="759" spans="2:25" s="37" customFormat="1" x14ac:dyDescent="0.45">
      <c r="M759" s="43"/>
    </row>
    <row r="760" spans="2:25" s="37" customFormat="1" x14ac:dyDescent="0.45"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49"/>
      <c r="N760" s="50"/>
      <c r="O760" s="44"/>
      <c r="P760" s="44"/>
      <c r="Q760" s="44"/>
      <c r="R760" s="48"/>
      <c r="S760" s="48"/>
      <c r="T760" s="44"/>
      <c r="U760" s="44"/>
      <c r="V760" s="44"/>
      <c r="W760" s="44"/>
      <c r="X760" s="44"/>
      <c r="Y760" s="44"/>
    </row>
    <row r="761" spans="2:25" s="37" customFormat="1" x14ac:dyDescent="0.45"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49"/>
      <c r="N761" s="50"/>
      <c r="O761" s="44"/>
      <c r="P761" s="44"/>
      <c r="Q761" s="44"/>
      <c r="R761" s="48"/>
      <c r="S761" s="48"/>
      <c r="T761" s="44"/>
      <c r="U761" s="44"/>
      <c r="V761" s="44"/>
      <c r="W761" s="44"/>
      <c r="X761" s="44"/>
      <c r="Y761" s="44"/>
    </row>
    <row r="762" spans="2:25" s="37" customFormat="1" x14ac:dyDescent="0.45"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49"/>
      <c r="N762" s="50"/>
      <c r="O762" s="44"/>
      <c r="P762" s="44"/>
      <c r="Q762" s="44"/>
      <c r="R762" s="48"/>
      <c r="S762" s="48"/>
      <c r="T762" s="44"/>
      <c r="U762" s="44"/>
      <c r="V762" s="44"/>
      <c r="W762" s="44"/>
      <c r="X762" s="44"/>
      <c r="Y762" s="44"/>
    </row>
    <row r="763" spans="2:25" s="37" customFormat="1" x14ac:dyDescent="0.45"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49"/>
      <c r="N763" s="50"/>
      <c r="O763" s="44"/>
      <c r="P763" s="44"/>
      <c r="Q763" s="44"/>
      <c r="R763" s="48"/>
      <c r="S763" s="48"/>
      <c r="T763" s="44"/>
      <c r="U763" s="44"/>
      <c r="V763" s="44"/>
      <c r="W763" s="44"/>
      <c r="X763" s="44"/>
      <c r="Y763" s="44"/>
    </row>
    <row r="764" spans="2:25" s="37" customFormat="1" x14ac:dyDescent="0.45"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49"/>
      <c r="N764" s="50"/>
      <c r="O764" s="44"/>
      <c r="P764" s="44"/>
      <c r="Q764" s="44"/>
      <c r="R764" s="48"/>
      <c r="S764" s="48"/>
      <c r="T764" s="44"/>
      <c r="U764" s="44"/>
      <c r="V764" s="44"/>
      <c r="W764" s="44"/>
      <c r="X764" s="44"/>
      <c r="Y764" s="44"/>
    </row>
    <row r="765" spans="2:25" s="37" customFormat="1" x14ac:dyDescent="0.45"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49"/>
      <c r="N765" s="50"/>
      <c r="O765" s="44"/>
      <c r="P765" s="44"/>
      <c r="Q765" s="44"/>
      <c r="R765" s="48"/>
      <c r="S765" s="48"/>
      <c r="T765" s="44"/>
      <c r="U765" s="44"/>
      <c r="V765" s="44"/>
      <c r="W765" s="44"/>
      <c r="X765" s="44"/>
      <c r="Y765" s="44"/>
    </row>
    <row r="766" spans="2:25" s="37" customFormat="1" x14ac:dyDescent="0.45"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49"/>
      <c r="N766" s="50"/>
      <c r="O766" s="44"/>
      <c r="P766" s="44"/>
      <c r="Q766" s="44"/>
      <c r="R766" s="48"/>
      <c r="S766" s="48"/>
      <c r="T766" s="44"/>
      <c r="U766" s="44"/>
      <c r="V766" s="44"/>
      <c r="W766" s="44"/>
      <c r="X766" s="44"/>
      <c r="Y766" s="44"/>
    </row>
    <row r="767" spans="2:25" s="37" customFormat="1" x14ac:dyDescent="0.45"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49"/>
      <c r="N767" s="50"/>
      <c r="O767" s="44"/>
      <c r="P767" s="44"/>
      <c r="Q767" s="44"/>
      <c r="R767" s="48"/>
      <c r="S767" s="48"/>
      <c r="T767" s="44"/>
      <c r="U767" s="44"/>
      <c r="V767" s="44"/>
      <c r="W767" s="44"/>
      <c r="X767" s="44"/>
      <c r="Y767" s="44"/>
    </row>
    <row r="768" spans="2:25" s="37" customFormat="1" x14ac:dyDescent="0.45"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49"/>
      <c r="N768" s="50"/>
      <c r="O768" s="44"/>
      <c r="P768" s="44"/>
      <c r="Q768" s="44"/>
      <c r="R768" s="48"/>
      <c r="S768" s="48"/>
      <c r="T768" s="44"/>
      <c r="U768" s="44"/>
      <c r="V768" s="44"/>
      <c r="W768" s="44"/>
      <c r="X768" s="44"/>
      <c r="Y768" s="44"/>
    </row>
    <row r="769" spans="2:25" s="37" customFormat="1" x14ac:dyDescent="0.45"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49"/>
      <c r="N769" s="50"/>
      <c r="O769" s="44"/>
      <c r="P769" s="44"/>
      <c r="Q769" s="44"/>
      <c r="R769" s="48"/>
      <c r="S769" s="48"/>
      <c r="T769" s="44"/>
      <c r="U769" s="44"/>
      <c r="V769" s="44"/>
      <c r="W769" s="44"/>
      <c r="X769" s="44"/>
      <c r="Y769" s="44"/>
    </row>
    <row r="770" spans="2:25" s="37" customFormat="1" x14ac:dyDescent="0.45"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49"/>
      <c r="N770" s="50"/>
      <c r="O770" s="44"/>
      <c r="P770" s="44"/>
      <c r="Q770" s="44"/>
      <c r="R770" s="48"/>
      <c r="S770" s="48"/>
      <c r="T770" s="44"/>
      <c r="U770" s="44"/>
      <c r="V770" s="44"/>
      <c r="W770" s="44"/>
      <c r="X770" s="44"/>
      <c r="Y770" s="44"/>
    </row>
    <row r="771" spans="2:25" s="37" customFormat="1" x14ac:dyDescent="0.45"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49"/>
      <c r="N771" s="50"/>
      <c r="O771" s="44"/>
      <c r="P771" s="44"/>
      <c r="Q771" s="44"/>
      <c r="R771" s="48"/>
      <c r="S771" s="48"/>
      <c r="T771" s="44"/>
      <c r="U771" s="44"/>
      <c r="V771" s="44"/>
      <c r="W771" s="44"/>
      <c r="X771" s="44"/>
      <c r="Y771" s="44"/>
    </row>
    <row r="772" spans="2:25" s="37" customFormat="1" x14ac:dyDescent="0.45"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49"/>
      <c r="N772" s="50"/>
      <c r="O772" s="44"/>
      <c r="P772" s="44"/>
      <c r="Q772" s="44"/>
      <c r="R772" s="48"/>
      <c r="S772" s="48"/>
      <c r="T772" s="44"/>
      <c r="U772" s="44"/>
      <c r="V772" s="44"/>
      <c r="W772" s="44"/>
      <c r="X772" s="44"/>
      <c r="Y772" s="44"/>
    </row>
    <row r="773" spans="2:25" s="37" customFormat="1" x14ac:dyDescent="0.45"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49"/>
      <c r="N773" s="50"/>
      <c r="O773" s="44"/>
      <c r="P773" s="44"/>
      <c r="Q773" s="44"/>
      <c r="R773" s="48"/>
      <c r="S773" s="48"/>
      <c r="T773" s="44"/>
      <c r="U773" s="44"/>
      <c r="V773" s="44"/>
      <c r="W773" s="44"/>
      <c r="X773" s="44"/>
      <c r="Y773" s="44"/>
    </row>
    <row r="774" spans="2:25" s="37" customFormat="1" x14ac:dyDescent="0.45"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49"/>
      <c r="N774" s="50"/>
      <c r="O774" s="44"/>
      <c r="P774" s="44"/>
      <c r="Q774" s="44"/>
      <c r="R774" s="48"/>
      <c r="S774" s="48"/>
      <c r="T774" s="44"/>
      <c r="U774" s="44"/>
      <c r="V774" s="44"/>
      <c r="W774" s="44"/>
      <c r="X774" s="44"/>
      <c r="Y774" s="44"/>
    </row>
    <row r="775" spans="2:25" s="37" customFormat="1" x14ac:dyDescent="0.45"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49"/>
      <c r="N775" s="50"/>
      <c r="O775" s="44"/>
      <c r="P775" s="44"/>
      <c r="Q775" s="44"/>
      <c r="R775" s="48"/>
      <c r="S775" s="48"/>
      <c r="T775" s="44"/>
      <c r="U775" s="44"/>
      <c r="V775" s="44"/>
      <c r="W775" s="44"/>
      <c r="X775" s="44"/>
      <c r="Y775" s="44"/>
    </row>
    <row r="776" spans="2:25" s="37" customFormat="1" x14ac:dyDescent="0.45"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49"/>
      <c r="N776" s="50"/>
      <c r="O776" s="44"/>
      <c r="P776" s="44"/>
      <c r="Q776" s="44"/>
      <c r="R776" s="48"/>
      <c r="S776" s="48"/>
      <c r="T776" s="44"/>
      <c r="U776" s="44"/>
      <c r="V776" s="44"/>
      <c r="W776" s="44"/>
      <c r="X776" s="44"/>
      <c r="Y776" s="44"/>
    </row>
    <row r="777" spans="2:25" s="37" customFormat="1" x14ac:dyDescent="0.45"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49"/>
      <c r="N777" s="50"/>
      <c r="O777" s="44"/>
      <c r="P777" s="44"/>
      <c r="Q777" s="44"/>
      <c r="R777" s="48"/>
      <c r="S777" s="48"/>
      <c r="T777" s="44"/>
      <c r="U777" s="44"/>
      <c r="V777" s="44"/>
      <c r="W777" s="44"/>
      <c r="X777" s="44"/>
      <c r="Y777" s="44"/>
    </row>
    <row r="778" spans="2:25" s="37" customFormat="1" x14ac:dyDescent="0.45"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49"/>
      <c r="N778" s="50"/>
      <c r="O778" s="44"/>
      <c r="P778" s="44"/>
      <c r="Q778" s="44"/>
      <c r="R778" s="48"/>
      <c r="S778" s="48"/>
      <c r="T778" s="44"/>
      <c r="U778" s="44"/>
      <c r="V778" s="44"/>
      <c r="W778" s="44"/>
      <c r="X778" s="44"/>
      <c r="Y778" s="44"/>
    </row>
    <row r="779" spans="2:25" s="37" customFormat="1" x14ac:dyDescent="0.45"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49"/>
      <c r="N779" s="50"/>
      <c r="O779" s="44"/>
      <c r="P779" s="44"/>
      <c r="Q779" s="44"/>
      <c r="R779" s="48"/>
      <c r="S779" s="48"/>
      <c r="T779" s="44"/>
      <c r="U779" s="44"/>
      <c r="V779" s="44"/>
      <c r="W779" s="44"/>
      <c r="X779" s="44"/>
      <c r="Y779" s="44"/>
    </row>
    <row r="780" spans="2:25" s="37" customFormat="1" x14ac:dyDescent="0.45"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49"/>
      <c r="N780" s="50"/>
      <c r="O780" s="44"/>
      <c r="P780" s="44"/>
      <c r="Q780" s="44"/>
      <c r="R780" s="48"/>
      <c r="S780" s="48"/>
      <c r="T780" s="44"/>
      <c r="U780" s="44"/>
      <c r="V780" s="44"/>
      <c r="W780" s="44"/>
      <c r="X780" s="44"/>
      <c r="Y780" s="44"/>
    </row>
    <row r="781" spans="2:25" s="37" customFormat="1" x14ac:dyDescent="0.45"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49"/>
      <c r="N781" s="50"/>
      <c r="O781" s="44"/>
      <c r="P781" s="44"/>
      <c r="Q781" s="44"/>
      <c r="R781" s="48"/>
      <c r="S781" s="48"/>
      <c r="T781" s="44"/>
      <c r="U781" s="44"/>
      <c r="V781" s="44"/>
      <c r="W781" s="44"/>
      <c r="X781" s="44"/>
      <c r="Y781" s="44"/>
    </row>
    <row r="782" spans="2:25" s="37" customFormat="1" x14ac:dyDescent="0.45"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49"/>
      <c r="N782" s="50"/>
      <c r="O782" s="44"/>
      <c r="P782" s="44"/>
      <c r="Q782" s="44"/>
      <c r="R782" s="48"/>
      <c r="S782" s="48"/>
      <c r="T782" s="44"/>
      <c r="U782" s="44"/>
      <c r="V782" s="44"/>
      <c r="W782" s="44"/>
      <c r="X782" s="44"/>
      <c r="Y782" s="44"/>
    </row>
    <row r="783" spans="2:25" s="37" customFormat="1" x14ac:dyDescent="0.45"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49"/>
      <c r="N783" s="50"/>
      <c r="O783" s="44"/>
      <c r="P783" s="44"/>
      <c r="Q783" s="44"/>
      <c r="R783" s="48"/>
      <c r="S783" s="48"/>
      <c r="T783" s="44"/>
      <c r="U783" s="44"/>
      <c r="V783" s="44"/>
      <c r="W783" s="44"/>
      <c r="X783" s="44"/>
      <c r="Y783" s="44"/>
    </row>
    <row r="784" spans="2:25" s="37" customFormat="1" x14ac:dyDescent="0.45"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49"/>
      <c r="N784" s="50"/>
      <c r="O784" s="44"/>
      <c r="P784" s="44"/>
      <c r="Q784" s="44"/>
      <c r="R784" s="48"/>
      <c r="S784" s="48"/>
      <c r="T784" s="44"/>
      <c r="U784" s="44"/>
      <c r="V784" s="44"/>
      <c r="W784" s="44"/>
      <c r="X784" s="44"/>
      <c r="Y784" s="44"/>
    </row>
    <row r="785" spans="2:25" s="37" customFormat="1" x14ac:dyDescent="0.45"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49"/>
      <c r="N785" s="50"/>
      <c r="O785" s="44"/>
      <c r="P785" s="44"/>
      <c r="Q785" s="44"/>
      <c r="R785" s="48"/>
      <c r="S785" s="48"/>
      <c r="T785" s="44"/>
      <c r="U785" s="44"/>
      <c r="V785" s="44"/>
      <c r="W785" s="44"/>
      <c r="X785" s="44"/>
      <c r="Y785" s="44"/>
    </row>
    <row r="786" spans="2:25" s="37" customFormat="1" x14ac:dyDescent="0.45"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49"/>
      <c r="N786" s="50"/>
      <c r="O786" s="44"/>
      <c r="P786" s="44"/>
      <c r="Q786" s="44"/>
      <c r="R786" s="48"/>
      <c r="S786" s="48"/>
      <c r="T786" s="44"/>
      <c r="U786" s="44"/>
      <c r="V786" s="44"/>
      <c r="W786" s="44"/>
      <c r="X786" s="44"/>
      <c r="Y786" s="44"/>
    </row>
    <row r="787" spans="2:25" s="37" customFormat="1" x14ac:dyDescent="0.45"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49"/>
      <c r="N787" s="50"/>
      <c r="O787" s="44"/>
      <c r="P787" s="44"/>
      <c r="Q787" s="44"/>
      <c r="R787" s="48"/>
      <c r="S787" s="48"/>
      <c r="T787" s="44"/>
      <c r="U787" s="44"/>
      <c r="V787" s="44"/>
      <c r="W787" s="44"/>
      <c r="X787" s="44"/>
      <c r="Y787" s="44"/>
    </row>
    <row r="788" spans="2:25" s="37" customFormat="1" x14ac:dyDescent="0.45"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49"/>
      <c r="N788" s="50"/>
      <c r="O788" s="44"/>
      <c r="P788" s="44"/>
      <c r="Q788" s="44"/>
      <c r="R788" s="48"/>
      <c r="S788" s="48"/>
      <c r="T788" s="44"/>
      <c r="U788" s="44"/>
      <c r="V788" s="44"/>
      <c r="W788" s="44"/>
      <c r="X788" s="44"/>
      <c r="Y788" s="44"/>
    </row>
    <row r="789" spans="2:25" s="37" customFormat="1" x14ac:dyDescent="0.45"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49"/>
      <c r="N789" s="50"/>
      <c r="O789" s="44"/>
      <c r="P789" s="44"/>
      <c r="Q789" s="44"/>
      <c r="R789" s="48"/>
      <c r="S789" s="48"/>
      <c r="T789" s="44"/>
      <c r="U789" s="44"/>
      <c r="V789" s="44"/>
      <c r="W789" s="44"/>
      <c r="X789" s="44"/>
      <c r="Y789" s="44"/>
    </row>
    <row r="790" spans="2:25" s="37" customFormat="1" x14ac:dyDescent="0.45"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49"/>
      <c r="N790" s="50"/>
      <c r="O790" s="44"/>
      <c r="P790" s="44"/>
      <c r="Q790" s="44"/>
      <c r="R790" s="48"/>
      <c r="S790" s="48"/>
      <c r="T790" s="44"/>
      <c r="U790" s="44"/>
      <c r="V790" s="44"/>
      <c r="W790" s="44"/>
      <c r="X790" s="44"/>
      <c r="Y790" s="44"/>
    </row>
    <row r="791" spans="2:25" s="37" customFormat="1" x14ac:dyDescent="0.45"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49"/>
      <c r="N791" s="50"/>
      <c r="O791" s="44"/>
      <c r="P791" s="44"/>
      <c r="Q791" s="44"/>
      <c r="R791" s="48"/>
      <c r="S791" s="48"/>
      <c r="T791" s="44"/>
      <c r="U791" s="44"/>
      <c r="V791" s="44"/>
      <c r="W791" s="44"/>
      <c r="X791" s="44"/>
      <c r="Y791" s="44"/>
    </row>
    <row r="792" spans="2:25" s="37" customFormat="1" x14ac:dyDescent="0.45"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49"/>
      <c r="N792" s="50"/>
      <c r="O792" s="44"/>
      <c r="P792" s="44"/>
      <c r="Q792" s="44"/>
      <c r="R792" s="48"/>
      <c r="S792" s="48"/>
      <c r="T792" s="44"/>
      <c r="U792" s="44"/>
      <c r="V792" s="44"/>
      <c r="W792" s="44"/>
      <c r="X792" s="44"/>
      <c r="Y792" s="44"/>
    </row>
    <row r="793" spans="2:25" s="37" customFormat="1" x14ac:dyDescent="0.45"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49"/>
      <c r="N793" s="50"/>
      <c r="O793" s="44"/>
      <c r="P793" s="44"/>
      <c r="Q793" s="44"/>
      <c r="R793" s="48"/>
      <c r="S793" s="48"/>
      <c r="T793" s="44"/>
      <c r="U793" s="44"/>
      <c r="V793" s="44"/>
      <c r="W793" s="44"/>
      <c r="X793" s="44"/>
      <c r="Y793" s="44"/>
    </row>
    <row r="794" spans="2:25" s="37" customFormat="1" x14ac:dyDescent="0.45"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49"/>
      <c r="N794" s="50"/>
      <c r="O794" s="44"/>
      <c r="P794" s="44"/>
      <c r="Q794" s="44"/>
      <c r="R794" s="48"/>
      <c r="S794" s="48"/>
      <c r="T794" s="44"/>
      <c r="U794" s="44"/>
      <c r="V794" s="44"/>
      <c r="W794" s="44"/>
      <c r="X794" s="44"/>
      <c r="Y794" s="44"/>
    </row>
    <row r="795" spans="2:25" s="37" customFormat="1" x14ac:dyDescent="0.45"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49"/>
      <c r="N795" s="50"/>
      <c r="O795" s="44"/>
      <c r="P795" s="44"/>
      <c r="Q795" s="44"/>
      <c r="R795" s="48"/>
      <c r="S795" s="48"/>
      <c r="T795" s="44"/>
      <c r="U795" s="44"/>
      <c r="V795" s="44"/>
      <c r="W795" s="44"/>
      <c r="X795" s="44"/>
      <c r="Y795" s="44"/>
    </row>
    <row r="796" spans="2:25" s="37" customFormat="1" x14ac:dyDescent="0.45"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49"/>
      <c r="N796" s="50"/>
      <c r="O796" s="44"/>
      <c r="P796" s="44"/>
      <c r="Q796" s="44"/>
      <c r="R796" s="48"/>
      <c r="S796" s="48"/>
      <c r="T796" s="44"/>
      <c r="U796" s="44"/>
      <c r="V796" s="44"/>
      <c r="W796" s="44"/>
      <c r="X796" s="44"/>
      <c r="Y796" s="44"/>
    </row>
    <row r="797" spans="2:25" s="37" customFormat="1" x14ac:dyDescent="0.45"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49"/>
      <c r="N797" s="50"/>
      <c r="O797" s="44"/>
      <c r="P797" s="44"/>
      <c r="Q797" s="44"/>
      <c r="R797" s="48"/>
      <c r="S797" s="48"/>
      <c r="T797" s="44"/>
      <c r="U797" s="44"/>
      <c r="V797" s="44"/>
      <c r="W797" s="44"/>
      <c r="X797" s="44"/>
      <c r="Y797" s="44"/>
    </row>
    <row r="798" spans="2:25" s="37" customFormat="1" x14ac:dyDescent="0.45"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49"/>
      <c r="N798" s="50"/>
      <c r="O798" s="44"/>
      <c r="P798" s="44"/>
      <c r="Q798" s="44"/>
      <c r="R798" s="48"/>
      <c r="S798" s="48"/>
      <c r="T798" s="44"/>
      <c r="U798" s="44"/>
      <c r="V798" s="44"/>
      <c r="W798" s="44"/>
      <c r="X798" s="44"/>
      <c r="Y798" s="44"/>
    </row>
    <row r="799" spans="2:25" s="37" customFormat="1" x14ac:dyDescent="0.45"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49"/>
      <c r="N799" s="50"/>
      <c r="O799" s="44"/>
      <c r="P799" s="44"/>
      <c r="Q799" s="44"/>
      <c r="R799" s="48"/>
      <c r="S799" s="48"/>
      <c r="T799" s="44"/>
      <c r="U799" s="44"/>
      <c r="V799" s="44"/>
      <c r="W799" s="44"/>
      <c r="X799" s="44"/>
      <c r="Y799" s="44"/>
    </row>
    <row r="800" spans="2:25" s="37" customFormat="1" x14ac:dyDescent="0.45"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49"/>
      <c r="N800" s="50"/>
      <c r="O800" s="44"/>
      <c r="P800" s="44"/>
      <c r="Q800" s="44"/>
      <c r="R800" s="48"/>
      <c r="S800" s="48"/>
      <c r="T800" s="44"/>
      <c r="U800" s="44"/>
      <c r="V800" s="44"/>
      <c r="W800" s="44"/>
      <c r="X800" s="44"/>
      <c r="Y800" s="44"/>
    </row>
    <row r="801" spans="2:25" s="37" customFormat="1" x14ac:dyDescent="0.45"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49"/>
      <c r="N801" s="50"/>
      <c r="O801" s="44"/>
      <c r="P801" s="44"/>
      <c r="Q801" s="44"/>
      <c r="R801" s="48"/>
      <c r="S801" s="48"/>
      <c r="T801" s="44"/>
      <c r="U801" s="44"/>
      <c r="V801" s="44"/>
      <c r="W801" s="44"/>
      <c r="X801" s="44"/>
      <c r="Y801" s="44"/>
    </row>
    <row r="802" spans="2:25" s="37" customFormat="1" x14ac:dyDescent="0.45"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49"/>
      <c r="N802" s="50"/>
      <c r="O802" s="44"/>
      <c r="P802" s="44"/>
      <c r="Q802" s="44"/>
      <c r="R802" s="48"/>
      <c r="S802" s="48"/>
      <c r="T802" s="44"/>
      <c r="U802" s="44"/>
      <c r="V802" s="44"/>
      <c r="W802" s="44"/>
      <c r="X802" s="44"/>
      <c r="Y802" s="44"/>
    </row>
    <row r="803" spans="2:25" s="37" customFormat="1" x14ac:dyDescent="0.45"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49"/>
      <c r="N803" s="50"/>
      <c r="O803" s="44"/>
      <c r="P803" s="44"/>
      <c r="Q803" s="44"/>
      <c r="R803" s="48"/>
      <c r="S803" s="48"/>
      <c r="T803" s="44"/>
      <c r="U803" s="44"/>
      <c r="V803" s="44"/>
      <c r="W803" s="44"/>
      <c r="X803" s="44"/>
      <c r="Y803" s="44"/>
    </row>
    <row r="804" spans="2:25" s="37" customFormat="1" x14ac:dyDescent="0.45"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49"/>
      <c r="N804" s="50"/>
      <c r="O804" s="44"/>
      <c r="P804" s="44"/>
      <c r="Q804" s="44"/>
      <c r="R804" s="48"/>
      <c r="S804" s="48"/>
      <c r="T804" s="44"/>
      <c r="U804" s="44"/>
      <c r="V804" s="44"/>
      <c r="W804" s="44"/>
      <c r="X804" s="44"/>
      <c r="Y804" s="44"/>
    </row>
    <row r="805" spans="2:25" s="37" customFormat="1" x14ac:dyDescent="0.45"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49"/>
      <c r="N805" s="50"/>
      <c r="O805" s="44"/>
      <c r="P805" s="44"/>
      <c r="Q805" s="44"/>
      <c r="R805" s="48"/>
      <c r="S805" s="48"/>
      <c r="T805" s="44"/>
      <c r="U805" s="44"/>
      <c r="V805" s="44"/>
      <c r="W805" s="44"/>
      <c r="X805" s="44"/>
      <c r="Y805" s="44"/>
    </row>
    <row r="806" spans="2:25" s="37" customFormat="1" x14ac:dyDescent="0.45"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49"/>
      <c r="N806" s="50"/>
      <c r="O806" s="44"/>
      <c r="P806" s="44"/>
      <c r="Q806" s="44"/>
      <c r="R806" s="48"/>
      <c r="S806" s="48"/>
      <c r="T806" s="44"/>
      <c r="U806" s="44"/>
      <c r="V806" s="44"/>
      <c r="W806" s="44"/>
      <c r="X806" s="44"/>
      <c r="Y806" s="44"/>
    </row>
    <row r="807" spans="2:25" s="37" customFormat="1" x14ac:dyDescent="0.45"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49"/>
      <c r="N807" s="50"/>
      <c r="O807" s="44"/>
      <c r="P807" s="44"/>
      <c r="Q807" s="44"/>
      <c r="R807" s="48"/>
      <c r="S807" s="48"/>
      <c r="T807" s="44"/>
      <c r="U807" s="44"/>
      <c r="V807" s="44"/>
      <c r="W807" s="44"/>
      <c r="X807" s="44"/>
      <c r="Y807" s="44"/>
    </row>
    <row r="808" spans="2:25" s="37" customFormat="1" x14ac:dyDescent="0.45"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49"/>
      <c r="N808" s="50"/>
      <c r="O808" s="44"/>
      <c r="P808" s="44"/>
      <c r="Q808" s="44"/>
      <c r="R808" s="48"/>
      <c r="S808" s="48"/>
      <c r="T808" s="44"/>
      <c r="U808" s="44"/>
      <c r="V808" s="44"/>
      <c r="W808" s="44"/>
      <c r="X808" s="44"/>
      <c r="Y808" s="44"/>
    </row>
    <row r="809" spans="2:25" s="37" customFormat="1" x14ac:dyDescent="0.45"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49"/>
      <c r="N809" s="50"/>
      <c r="O809" s="44"/>
      <c r="P809" s="44"/>
      <c r="Q809" s="44"/>
      <c r="R809" s="48"/>
      <c r="S809" s="48"/>
      <c r="T809" s="44"/>
      <c r="U809" s="44"/>
      <c r="V809" s="44"/>
      <c r="W809" s="44"/>
      <c r="X809" s="44"/>
      <c r="Y809" s="44"/>
    </row>
    <row r="810" spans="2:25" s="37" customFormat="1" x14ac:dyDescent="0.45"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49"/>
      <c r="N810" s="50"/>
      <c r="O810" s="44"/>
      <c r="P810" s="44"/>
      <c r="Q810" s="44"/>
      <c r="R810" s="48"/>
      <c r="S810" s="48"/>
      <c r="T810" s="44"/>
      <c r="U810" s="44"/>
      <c r="V810" s="44"/>
      <c r="W810" s="44"/>
      <c r="X810" s="44"/>
      <c r="Y810" s="44"/>
    </row>
    <row r="811" spans="2:25" s="37" customFormat="1" x14ac:dyDescent="0.45"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49"/>
      <c r="N811" s="50"/>
      <c r="O811" s="44"/>
      <c r="P811" s="44"/>
      <c r="Q811" s="44"/>
      <c r="R811" s="48"/>
      <c r="S811" s="48"/>
      <c r="T811" s="44"/>
      <c r="U811" s="44"/>
      <c r="V811" s="44"/>
      <c r="W811" s="44"/>
      <c r="X811" s="44"/>
      <c r="Y811" s="44"/>
    </row>
    <row r="812" spans="2:25" s="37" customFormat="1" x14ac:dyDescent="0.45"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49"/>
      <c r="N812" s="50"/>
      <c r="O812" s="44"/>
      <c r="P812" s="44"/>
      <c r="Q812" s="44"/>
      <c r="R812" s="48"/>
      <c r="S812" s="48"/>
      <c r="T812" s="44"/>
      <c r="U812" s="44"/>
      <c r="V812" s="44"/>
      <c r="W812" s="44"/>
      <c r="X812" s="44"/>
      <c r="Y812" s="44"/>
    </row>
    <row r="813" spans="2:25" s="37" customFormat="1" x14ac:dyDescent="0.45"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49"/>
      <c r="N813" s="50"/>
      <c r="O813" s="44"/>
      <c r="P813" s="44"/>
      <c r="Q813" s="44"/>
      <c r="R813" s="48"/>
      <c r="S813" s="48"/>
      <c r="T813" s="44"/>
      <c r="U813" s="44"/>
      <c r="V813" s="44"/>
      <c r="W813" s="44"/>
      <c r="X813" s="44"/>
      <c r="Y813" s="44"/>
    </row>
    <row r="814" spans="2:25" s="37" customFormat="1" x14ac:dyDescent="0.45"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49"/>
      <c r="N814" s="50"/>
      <c r="O814" s="44"/>
      <c r="P814" s="44"/>
      <c r="Q814" s="44"/>
      <c r="R814" s="48"/>
      <c r="S814" s="48"/>
      <c r="T814" s="44"/>
      <c r="U814" s="44"/>
      <c r="V814" s="44"/>
      <c r="W814" s="44"/>
      <c r="X814" s="44"/>
      <c r="Y814" s="44"/>
    </row>
    <row r="815" spans="2:25" s="37" customFormat="1" x14ac:dyDescent="0.45"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49"/>
      <c r="N815" s="50"/>
      <c r="O815" s="44"/>
      <c r="P815" s="44"/>
      <c r="Q815" s="44"/>
      <c r="R815" s="48"/>
      <c r="S815" s="48"/>
      <c r="T815" s="44"/>
      <c r="U815" s="44"/>
      <c r="V815" s="44"/>
      <c r="W815" s="44"/>
      <c r="X815" s="44"/>
      <c r="Y815" s="44"/>
    </row>
    <row r="816" spans="2:25" s="37" customFormat="1" x14ac:dyDescent="0.45"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49"/>
      <c r="N816" s="50"/>
      <c r="O816" s="44"/>
      <c r="P816" s="44"/>
      <c r="Q816" s="44"/>
      <c r="R816" s="48"/>
      <c r="S816" s="48"/>
      <c r="T816" s="44"/>
      <c r="U816" s="44"/>
      <c r="V816" s="44"/>
      <c r="W816" s="44"/>
      <c r="X816" s="44"/>
      <c r="Y816" s="44"/>
    </row>
    <row r="817" spans="2:25" s="37" customFormat="1" x14ac:dyDescent="0.45"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49"/>
      <c r="N817" s="50"/>
      <c r="O817" s="44"/>
      <c r="P817" s="44"/>
      <c r="Q817" s="44"/>
      <c r="R817" s="48"/>
      <c r="S817" s="48"/>
      <c r="T817" s="44"/>
      <c r="U817" s="44"/>
      <c r="V817" s="44"/>
      <c r="W817" s="44"/>
      <c r="X817" s="44"/>
      <c r="Y817" s="44"/>
    </row>
    <row r="818" spans="2:25" s="37" customFormat="1" x14ac:dyDescent="0.45"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49"/>
      <c r="N818" s="50"/>
      <c r="O818" s="44"/>
      <c r="P818" s="44"/>
      <c r="Q818" s="44"/>
      <c r="R818" s="48"/>
      <c r="S818" s="48"/>
      <c r="T818" s="44"/>
      <c r="U818" s="44"/>
      <c r="V818" s="44"/>
      <c r="W818" s="44"/>
      <c r="X818" s="44"/>
      <c r="Y818" s="44"/>
    </row>
    <row r="819" spans="2:25" s="37" customFormat="1" x14ac:dyDescent="0.45"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49"/>
      <c r="N819" s="50"/>
      <c r="O819" s="44"/>
      <c r="P819" s="44"/>
      <c r="Q819" s="44"/>
      <c r="R819" s="48"/>
      <c r="S819" s="48"/>
      <c r="T819" s="44"/>
      <c r="U819" s="44"/>
      <c r="V819" s="44"/>
      <c r="W819" s="44"/>
      <c r="X819" s="44"/>
      <c r="Y819" s="44"/>
    </row>
    <row r="820" spans="2:25" s="37" customFormat="1" x14ac:dyDescent="0.45"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49"/>
      <c r="N820" s="50"/>
      <c r="O820" s="44"/>
      <c r="P820" s="44"/>
      <c r="Q820" s="44"/>
      <c r="R820" s="48"/>
      <c r="S820" s="48"/>
      <c r="T820" s="44"/>
      <c r="U820" s="44"/>
      <c r="V820" s="44"/>
      <c r="W820" s="44"/>
      <c r="X820" s="44"/>
      <c r="Y820" s="44"/>
    </row>
    <row r="821" spans="2:25" s="37" customFormat="1" x14ac:dyDescent="0.45"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49"/>
      <c r="N821" s="50"/>
      <c r="O821" s="44"/>
      <c r="P821" s="44"/>
      <c r="Q821" s="44"/>
      <c r="R821" s="48"/>
      <c r="S821" s="48"/>
      <c r="T821" s="44"/>
      <c r="U821" s="44"/>
      <c r="V821" s="44"/>
      <c r="W821" s="44"/>
      <c r="X821" s="44"/>
      <c r="Y821" s="44"/>
    </row>
    <row r="822" spans="2:25" s="37" customFormat="1" x14ac:dyDescent="0.45"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49"/>
      <c r="N822" s="50"/>
      <c r="O822" s="44"/>
      <c r="P822" s="44"/>
      <c r="Q822" s="44"/>
      <c r="R822" s="48"/>
      <c r="S822" s="48"/>
      <c r="T822" s="44"/>
      <c r="U822" s="44"/>
      <c r="V822" s="44"/>
      <c r="W822" s="44"/>
      <c r="X822" s="44"/>
      <c r="Y822" s="44"/>
    </row>
    <row r="823" spans="2:25" s="37" customFormat="1" x14ac:dyDescent="0.45"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49"/>
      <c r="N823" s="50"/>
      <c r="O823" s="44"/>
      <c r="P823" s="44"/>
      <c r="Q823" s="44"/>
      <c r="R823" s="48"/>
      <c r="S823" s="48"/>
      <c r="T823" s="44"/>
      <c r="U823" s="44"/>
      <c r="V823" s="44"/>
      <c r="W823" s="44"/>
      <c r="X823" s="44"/>
      <c r="Y823" s="44"/>
    </row>
    <row r="824" spans="2:25" s="37" customFormat="1" x14ac:dyDescent="0.45"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49"/>
      <c r="N824" s="50"/>
      <c r="O824" s="44"/>
      <c r="P824" s="44"/>
      <c r="Q824" s="44"/>
      <c r="R824" s="48"/>
      <c r="S824" s="48"/>
      <c r="T824" s="44"/>
      <c r="U824" s="44"/>
      <c r="V824" s="44"/>
      <c r="W824" s="44"/>
      <c r="X824" s="44"/>
      <c r="Y824" s="44"/>
    </row>
    <row r="825" spans="2:25" s="37" customFormat="1" x14ac:dyDescent="0.45"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49"/>
      <c r="N825" s="50"/>
      <c r="O825" s="44"/>
      <c r="P825" s="44"/>
      <c r="Q825" s="44"/>
      <c r="R825" s="48"/>
      <c r="S825" s="48"/>
      <c r="T825" s="44"/>
      <c r="U825" s="44"/>
      <c r="V825" s="44"/>
      <c r="W825" s="44"/>
      <c r="X825" s="44"/>
      <c r="Y825" s="44"/>
    </row>
    <row r="826" spans="2:25" s="37" customFormat="1" x14ac:dyDescent="0.45"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49"/>
      <c r="N826" s="50"/>
      <c r="O826" s="44"/>
      <c r="P826" s="44"/>
      <c r="Q826" s="44"/>
      <c r="R826" s="48"/>
      <c r="S826" s="48"/>
      <c r="T826" s="44"/>
      <c r="U826" s="44"/>
      <c r="V826" s="44"/>
      <c r="W826" s="44"/>
      <c r="X826" s="44"/>
      <c r="Y826" s="44"/>
    </row>
    <row r="827" spans="2:25" s="37" customFormat="1" x14ac:dyDescent="0.45"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49"/>
      <c r="N827" s="50"/>
      <c r="O827" s="44"/>
      <c r="P827" s="44"/>
      <c r="Q827" s="44"/>
      <c r="R827" s="48"/>
      <c r="S827" s="48"/>
      <c r="T827" s="44"/>
      <c r="U827" s="44"/>
      <c r="V827" s="44"/>
      <c r="W827" s="44"/>
      <c r="X827" s="44"/>
      <c r="Y827" s="44"/>
    </row>
    <row r="828" spans="2:25" s="37" customFormat="1" x14ac:dyDescent="0.45"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49"/>
      <c r="N828" s="50"/>
      <c r="O828" s="44"/>
      <c r="P828" s="44"/>
      <c r="Q828" s="44"/>
      <c r="R828" s="48"/>
      <c r="S828" s="48"/>
      <c r="T828" s="44"/>
      <c r="U828" s="44"/>
      <c r="V828" s="44"/>
      <c r="W828" s="44"/>
      <c r="X828" s="44"/>
      <c r="Y828" s="44"/>
    </row>
    <row r="829" spans="2:25" s="37" customFormat="1" x14ac:dyDescent="0.45"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49"/>
      <c r="N829" s="50"/>
      <c r="O829" s="44"/>
      <c r="P829" s="44"/>
      <c r="Q829" s="44"/>
      <c r="R829" s="48"/>
      <c r="S829" s="48"/>
      <c r="T829" s="44"/>
      <c r="U829" s="44"/>
      <c r="V829" s="44"/>
      <c r="W829" s="44"/>
      <c r="X829" s="44"/>
      <c r="Y829" s="44"/>
    </row>
    <row r="830" spans="2:25" s="37" customFormat="1" x14ac:dyDescent="0.45"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49"/>
      <c r="N830" s="50"/>
      <c r="O830" s="44"/>
      <c r="P830" s="44"/>
      <c r="Q830" s="44"/>
      <c r="R830" s="48"/>
      <c r="S830" s="48"/>
      <c r="T830" s="44"/>
      <c r="U830" s="44"/>
      <c r="V830" s="44"/>
      <c r="W830" s="44"/>
      <c r="X830" s="44"/>
      <c r="Y830" s="44"/>
    </row>
    <row r="831" spans="2:25" s="37" customFormat="1" x14ac:dyDescent="0.45"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49"/>
      <c r="N831" s="50"/>
      <c r="O831" s="44"/>
      <c r="P831" s="44"/>
      <c r="Q831" s="44"/>
      <c r="R831" s="48"/>
      <c r="S831" s="48"/>
      <c r="T831" s="44"/>
      <c r="U831" s="44"/>
      <c r="V831" s="44"/>
      <c r="W831" s="44"/>
      <c r="X831" s="44"/>
      <c r="Y831" s="44"/>
    </row>
    <row r="832" spans="2:25" s="37" customFormat="1" x14ac:dyDescent="0.45"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49"/>
      <c r="N832" s="50"/>
      <c r="O832" s="44"/>
      <c r="P832" s="44"/>
      <c r="Q832" s="44"/>
      <c r="R832" s="48"/>
      <c r="S832" s="48"/>
      <c r="T832" s="44"/>
      <c r="U832" s="44"/>
      <c r="V832" s="44"/>
      <c r="W832" s="44"/>
      <c r="X832" s="44"/>
      <c r="Y832" s="44"/>
    </row>
    <row r="833" spans="2:25" s="37" customFormat="1" x14ac:dyDescent="0.45"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49"/>
      <c r="N833" s="50"/>
      <c r="O833" s="44"/>
      <c r="P833" s="44"/>
      <c r="Q833" s="44"/>
      <c r="R833" s="48"/>
      <c r="S833" s="48"/>
      <c r="T833" s="44"/>
      <c r="U833" s="44"/>
      <c r="V833" s="44"/>
      <c r="W833" s="44"/>
      <c r="X833" s="44"/>
      <c r="Y833" s="44"/>
    </row>
    <row r="834" spans="2:25" s="37" customFormat="1" x14ac:dyDescent="0.45"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49"/>
      <c r="N834" s="50"/>
      <c r="O834" s="44"/>
      <c r="P834" s="44"/>
      <c r="Q834" s="44"/>
      <c r="R834" s="48"/>
      <c r="S834" s="48"/>
      <c r="T834" s="44"/>
      <c r="U834" s="44"/>
      <c r="V834" s="44"/>
      <c r="W834" s="44"/>
      <c r="X834" s="44"/>
      <c r="Y834" s="44"/>
    </row>
    <row r="835" spans="2:25" s="37" customFormat="1" x14ac:dyDescent="0.45"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49"/>
      <c r="N835" s="50"/>
      <c r="O835" s="44"/>
      <c r="P835" s="44"/>
      <c r="Q835" s="44"/>
      <c r="R835" s="48"/>
      <c r="S835" s="48"/>
      <c r="T835" s="44"/>
      <c r="U835" s="44"/>
      <c r="V835" s="44"/>
      <c r="W835" s="44"/>
      <c r="X835" s="44"/>
      <c r="Y835" s="44"/>
    </row>
    <row r="836" spans="2:25" s="37" customFormat="1" x14ac:dyDescent="0.45"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49"/>
      <c r="N836" s="50"/>
      <c r="O836" s="44"/>
      <c r="P836" s="44"/>
      <c r="Q836" s="44"/>
      <c r="R836" s="48"/>
      <c r="S836" s="48"/>
      <c r="T836" s="44"/>
      <c r="U836" s="44"/>
      <c r="V836" s="44"/>
      <c r="W836" s="44"/>
      <c r="X836" s="44"/>
      <c r="Y836" s="44"/>
    </row>
    <row r="837" spans="2:25" s="37" customFormat="1" x14ac:dyDescent="0.45"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49"/>
      <c r="N837" s="50"/>
      <c r="O837" s="44"/>
      <c r="P837" s="44"/>
      <c r="Q837" s="44"/>
      <c r="R837" s="48"/>
      <c r="S837" s="48"/>
      <c r="T837" s="44"/>
      <c r="U837" s="44"/>
      <c r="V837" s="44"/>
      <c r="W837" s="44"/>
      <c r="X837" s="44"/>
      <c r="Y837" s="44"/>
    </row>
    <row r="838" spans="2:25" s="37" customFormat="1" x14ac:dyDescent="0.45"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49"/>
      <c r="N838" s="50"/>
      <c r="O838" s="44"/>
      <c r="P838" s="44"/>
      <c r="Q838" s="44"/>
      <c r="R838" s="48"/>
      <c r="S838" s="48"/>
      <c r="T838" s="44"/>
      <c r="U838" s="44"/>
      <c r="V838" s="44"/>
      <c r="W838" s="44"/>
      <c r="X838" s="44"/>
      <c r="Y838" s="44"/>
    </row>
    <row r="839" spans="2:25" s="37" customFormat="1" x14ac:dyDescent="0.45"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49"/>
      <c r="N839" s="50"/>
      <c r="O839" s="44"/>
      <c r="P839" s="44"/>
      <c r="Q839" s="44"/>
      <c r="R839" s="48"/>
      <c r="S839" s="48"/>
      <c r="T839" s="44"/>
      <c r="U839" s="44"/>
      <c r="V839" s="44"/>
      <c r="W839" s="44"/>
      <c r="X839" s="44"/>
      <c r="Y839" s="44"/>
    </row>
    <row r="840" spans="2:25" s="37" customFormat="1" x14ac:dyDescent="0.45"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49"/>
      <c r="N840" s="50"/>
      <c r="O840" s="44"/>
      <c r="P840" s="44"/>
      <c r="Q840" s="44"/>
      <c r="R840" s="48"/>
      <c r="S840" s="48"/>
      <c r="T840" s="44"/>
      <c r="U840" s="44"/>
      <c r="V840" s="44"/>
      <c r="W840" s="44"/>
      <c r="X840" s="44"/>
      <c r="Y840" s="44"/>
    </row>
    <row r="841" spans="2:25" s="37" customFormat="1" x14ac:dyDescent="0.45"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49"/>
      <c r="N841" s="50"/>
      <c r="O841" s="44"/>
      <c r="P841" s="44"/>
      <c r="Q841" s="44"/>
      <c r="R841" s="48"/>
      <c r="S841" s="48"/>
      <c r="T841" s="44"/>
      <c r="U841" s="44"/>
      <c r="V841" s="44"/>
      <c r="W841" s="44"/>
      <c r="X841" s="44"/>
      <c r="Y841" s="44"/>
    </row>
    <row r="842" spans="2:25" s="37" customFormat="1" x14ac:dyDescent="0.45"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49"/>
      <c r="N842" s="50"/>
      <c r="O842" s="44"/>
      <c r="P842" s="44"/>
      <c r="Q842" s="44"/>
      <c r="R842" s="48"/>
      <c r="S842" s="48"/>
      <c r="T842" s="44"/>
      <c r="U842" s="44"/>
      <c r="V842" s="44"/>
      <c r="W842" s="44"/>
      <c r="X842" s="44"/>
      <c r="Y842" s="44"/>
    </row>
    <row r="843" spans="2:25" s="37" customFormat="1" x14ac:dyDescent="0.45"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49"/>
      <c r="N843" s="50"/>
      <c r="O843" s="44"/>
      <c r="P843" s="44"/>
      <c r="Q843" s="44"/>
      <c r="R843" s="48"/>
      <c r="S843" s="48"/>
      <c r="T843" s="44"/>
      <c r="U843" s="44"/>
      <c r="V843" s="44"/>
      <c r="W843" s="44"/>
      <c r="X843" s="44"/>
      <c r="Y843" s="44"/>
    </row>
    <row r="844" spans="2:25" s="37" customFormat="1" x14ac:dyDescent="0.45"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49"/>
      <c r="N844" s="50"/>
      <c r="O844" s="44"/>
      <c r="P844" s="44"/>
      <c r="Q844" s="44"/>
      <c r="R844" s="48"/>
      <c r="S844" s="48"/>
      <c r="T844" s="44"/>
      <c r="U844" s="44"/>
      <c r="V844" s="44"/>
      <c r="W844" s="44"/>
      <c r="X844" s="44"/>
      <c r="Y844" s="44"/>
    </row>
    <row r="845" spans="2:25" s="37" customFormat="1" x14ac:dyDescent="0.45"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49"/>
      <c r="N845" s="50"/>
      <c r="O845" s="44"/>
      <c r="P845" s="44"/>
      <c r="Q845" s="44"/>
      <c r="R845" s="48"/>
      <c r="S845" s="48"/>
      <c r="T845" s="44"/>
      <c r="U845" s="44"/>
      <c r="V845" s="44"/>
      <c r="W845" s="44"/>
      <c r="X845" s="44"/>
      <c r="Y845" s="44"/>
    </row>
    <row r="846" spans="2:25" s="37" customFormat="1" x14ac:dyDescent="0.45"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49"/>
      <c r="N846" s="50"/>
      <c r="O846" s="44"/>
      <c r="P846" s="44"/>
      <c r="Q846" s="44"/>
      <c r="R846" s="48"/>
      <c r="S846" s="48"/>
      <c r="T846" s="44"/>
      <c r="U846" s="44"/>
      <c r="V846" s="44"/>
      <c r="W846" s="44"/>
      <c r="X846" s="44"/>
      <c r="Y846" s="44"/>
    </row>
    <row r="847" spans="2:25" s="37" customFormat="1" x14ac:dyDescent="0.45"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49"/>
      <c r="N847" s="50"/>
      <c r="O847" s="44"/>
      <c r="P847" s="44"/>
      <c r="Q847" s="44"/>
      <c r="R847" s="48"/>
      <c r="S847" s="48"/>
      <c r="T847" s="44"/>
      <c r="U847" s="44"/>
      <c r="V847" s="44"/>
      <c r="W847" s="44"/>
      <c r="X847" s="44"/>
      <c r="Y847" s="44"/>
    </row>
    <row r="848" spans="2:25" s="37" customFormat="1" x14ac:dyDescent="0.45"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49"/>
      <c r="N848" s="50"/>
      <c r="O848" s="44"/>
      <c r="P848" s="44"/>
      <c r="Q848" s="44"/>
      <c r="R848" s="48"/>
      <c r="S848" s="48"/>
      <c r="T848" s="44"/>
      <c r="U848" s="44"/>
      <c r="V848" s="44"/>
      <c r="W848" s="44"/>
      <c r="X848" s="44"/>
      <c r="Y848" s="44"/>
    </row>
    <row r="849" spans="2:25" s="37" customFormat="1" x14ac:dyDescent="0.45"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49"/>
      <c r="N849" s="50"/>
      <c r="O849" s="44"/>
      <c r="P849" s="44"/>
      <c r="Q849" s="44"/>
      <c r="R849" s="48"/>
      <c r="S849" s="48"/>
      <c r="T849" s="44"/>
      <c r="U849" s="44"/>
      <c r="V849" s="44"/>
      <c r="W849" s="44"/>
      <c r="X849" s="44"/>
      <c r="Y849" s="44"/>
    </row>
    <row r="850" spans="2:25" s="37" customFormat="1" x14ac:dyDescent="0.45"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49"/>
      <c r="N850" s="50"/>
      <c r="O850" s="44"/>
      <c r="P850" s="44"/>
      <c r="Q850" s="44"/>
      <c r="R850" s="48"/>
      <c r="S850" s="48"/>
      <c r="T850" s="44"/>
      <c r="U850" s="44"/>
      <c r="V850" s="44"/>
      <c r="W850" s="44"/>
      <c r="X850" s="44"/>
      <c r="Y850" s="44"/>
    </row>
    <row r="851" spans="2:25" s="37" customFormat="1" x14ac:dyDescent="0.45"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49"/>
      <c r="N851" s="50"/>
      <c r="O851" s="44"/>
      <c r="P851" s="44"/>
      <c r="Q851" s="44"/>
      <c r="R851" s="48"/>
      <c r="S851" s="48"/>
      <c r="T851" s="44"/>
      <c r="U851" s="44"/>
      <c r="V851" s="44"/>
      <c r="W851" s="44"/>
      <c r="X851" s="44"/>
      <c r="Y851" s="44"/>
    </row>
    <row r="852" spans="2:25" s="37" customFormat="1" x14ac:dyDescent="0.45"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49"/>
      <c r="N852" s="50"/>
      <c r="O852" s="44"/>
      <c r="P852" s="44"/>
      <c r="Q852" s="44"/>
      <c r="R852" s="48"/>
      <c r="S852" s="48"/>
      <c r="T852" s="44"/>
      <c r="U852" s="44"/>
      <c r="V852" s="44"/>
      <c r="W852" s="44"/>
      <c r="X852" s="44"/>
      <c r="Y852" s="44"/>
    </row>
    <row r="853" spans="2:25" s="37" customFormat="1" x14ac:dyDescent="0.45"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49"/>
      <c r="N853" s="50"/>
      <c r="O853" s="44"/>
      <c r="P853" s="44"/>
      <c r="Q853" s="44"/>
      <c r="R853" s="48"/>
      <c r="S853" s="48"/>
      <c r="T853" s="44"/>
      <c r="U853" s="44"/>
      <c r="V853" s="44"/>
      <c r="W853" s="44"/>
      <c r="X853" s="44"/>
      <c r="Y853" s="44"/>
    </row>
    <row r="854" spans="2:25" s="37" customFormat="1" x14ac:dyDescent="0.45"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49"/>
      <c r="N854" s="50"/>
      <c r="O854" s="44"/>
      <c r="P854" s="44"/>
      <c r="Q854" s="44"/>
      <c r="R854" s="48"/>
      <c r="S854" s="48"/>
      <c r="T854" s="44"/>
      <c r="U854" s="44"/>
      <c r="V854" s="44"/>
      <c r="W854" s="44"/>
      <c r="X854" s="44"/>
      <c r="Y854" s="44"/>
    </row>
    <row r="855" spans="2:25" s="37" customFormat="1" x14ac:dyDescent="0.45"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49"/>
      <c r="N855" s="50"/>
      <c r="O855" s="44"/>
      <c r="P855" s="44"/>
      <c r="Q855" s="44"/>
      <c r="R855" s="48"/>
      <c r="S855" s="48"/>
      <c r="T855" s="44"/>
      <c r="U855" s="44"/>
      <c r="V855" s="44"/>
      <c r="W855" s="44"/>
      <c r="X855" s="44"/>
      <c r="Y855" s="44"/>
    </row>
    <row r="856" spans="2:25" s="37" customFormat="1" x14ac:dyDescent="0.45"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49"/>
      <c r="N856" s="50"/>
      <c r="O856" s="44"/>
      <c r="P856" s="44"/>
      <c r="Q856" s="44"/>
      <c r="R856" s="48"/>
      <c r="S856" s="48"/>
      <c r="T856" s="44"/>
      <c r="U856" s="44"/>
      <c r="V856" s="44"/>
      <c r="W856" s="44"/>
      <c r="X856" s="44"/>
      <c r="Y856" s="44"/>
    </row>
    <row r="857" spans="2:25" s="37" customFormat="1" x14ac:dyDescent="0.45"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49"/>
      <c r="N857" s="50"/>
      <c r="O857" s="44"/>
      <c r="P857" s="44"/>
      <c r="Q857" s="44"/>
      <c r="R857" s="48"/>
      <c r="S857" s="48"/>
      <c r="T857" s="44"/>
      <c r="U857" s="44"/>
      <c r="V857" s="44"/>
      <c r="W857" s="44"/>
      <c r="X857" s="44"/>
      <c r="Y857" s="44"/>
    </row>
    <row r="858" spans="2:25" s="37" customFormat="1" x14ac:dyDescent="0.45"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49"/>
      <c r="N858" s="50"/>
      <c r="O858" s="44"/>
      <c r="P858" s="44"/>
      <c r="Q858" s="44"/>
      <c r="R858" s="48"/>
      <c r="S858" s="48"/>
      <c r="T858" s="44"/>
      <c r="U858" s="44"/>
      <c r="V858" s="44"/>
      <c r="W858" s="44"/>
      <c r="X858" s="44"/>
      <c r="Y858" s="44"/>
    </row>
    <row r="859" spans="2:25" s="37" customFormat="1" x14ac:dyDescent="0.45"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49"/>
      <c r="N859" s="50"/>
      <c r="O859" s="44"/>
      <c r="P859" s="44"/>
      <c r="Q859" s="44"/>
      <c r="R859" s="48"/>
      <c r="S859" s="48"/>
      <c r="T859" s="44"/>
      <c r="U859" s="44"/>
      <c r="V859" s="44"/>
      <c r="W859" s="44"/>
      <c r="X859" s="44"/>
      <c r="Y859" s="44"/>
    </row>
    <row r="860" spans="2:25" s="37" customFormat="1" x14ac:dyDescent="0.45"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49"/>
      <c r="N860" s="50"/>
      <c r="O860" s="44"/>
      <c r="P860" s="44"/>
      <c r="Q860" s="44"/>
      <c r="R860" s="48"/>
      <c r="S860" s="48"/>
      <c r="T860" s="44"/>
      <c r="U860" s="44"/>
      <c r="V860" s="44"/>
      <c r="W860" s="44"/>
      <c r="X860" s="44"/>
      <c r="Y860" s="44"/>
    </row>
    <row r="861" spans="2:25" s="37" customFormat="1" x14ac:dyDescent="0.45"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49"/>
      <c r="N861" s="50"/>
      <c r="O861" s="44"/>
      <c r="P861" s="44"/>
      <c r="Q861" s="44"/>
      <c r="R861" s="48"/>
      <c r="S861" s="48"/>
      <c r="T861" s="44"/>
      <c r="U861" s="44"/>
      <c r="V861" s="44"/>
      <c r="W861" s="44"/>
      <c r="X861" s="44"/>
      <c r="Y861" s="44"/>
    </row>
    <row r="862" spans="2:25" s="37" customFormat="1" x14ac:dyDescent="0.45"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49"/>
      <c r="N862" s="50"/>
      <c r="O862" s="44"/>
      <c r="P862" s="44"/>
      <c r="Q862" s="44"/>
      <c r="R862" s="48"/>
      <c r="S862" s="48"/>
      <c r="T862" s="44"/>
      <c r="U862" s="44"/>
      <c r="V862" s="44"/>
      <c r="W862" s="44"/>
      <c r="X862" s="44"/>
      <c r="Y862" s="44"/>
    </row>
    <row r="863" spans="2:25" s="37" customFormat="1" x14ac:dyDescent="0.45"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49"/>
      <c r="N863" s="50"/>
      <c r="O863" s="44"/>
      <c r="P863" s="44"/>
      <c r="Q863" s="44"/>
      <c r="R863" s="48"/>
      <c r="S863" s="48"/>
      <c r="T863" s="44"/>
      <c r="U863" s="44"/>
      <c r="V863" s="44"/>
      <c r="W863" s="44"/>
      <c r="X863" s="44"/>
      <c r="Y863" s="44"/>
    </row>
    <row r="864" spans="2:25" s="37" customFormat="1" x14ac:dyDescent="0.45"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49"/>
      <c r="N864" s="50"/>
      <c r="O864" s="44"/>
      <c r="P864" s="44"/>
      <c r="Q864" s="44"/>
      <c r="R864" s="48"/>
      <c r="S864" s="48"/>
      <c r="T864" s="44"/>
      <c r="U864" s="44"/>
      <c r="V864" s="44"/>
      <c r="W864" s="44"/>
      <c r="X864" s="44"/>
      <c r="Y864" s="44"/>
    </row>
    <row r="865" spans="2:25" s="37" customFormat="1" x14ac:dyDescent="0.45"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49"/>
      <c r="N865" s="50"/>
      <c r="O865" s="44"/>
      <c r="P865" s="44"/>
      <c r="Q865" s="44"/>
      <c r="R865" s="48"/>
      <c r="S865" s="48"/>
      <c r="T865" s="44"/>
      <c r="U865" s="44"/>
      <c r="V865" s="44"/>
      <c r="W865" s="44"/>
      <c r="X865" s="44"/>
      <c r="Y865" s="44"/>
    </row>
    <row r="866" spans="2:25" s="37" customFormat="1" x14ac:dyDescent="0.45"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49"/>
      <c r="N866" s="50"/>
      <c r="O866" s="44"/>
      <c r="P866" s="44"/>
      <c r="Q866" s="44"/>
      <c r="R866" s="48"/>
      <c r="S866" s="48"/>
      <c r="T866" s="44"/>
      <c r="U866" s="44"/>
      <c r="V866" s="44"/>
      <c r="W866" s="44"/>
      <c r="X866" s="44"/>
      <c r="Y866" s="44"/>
    </row>
    <row r="867" spans="2:25" s="37" customFormat="1" x14ac:dyDescent="0.45"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49"/>
      <c r="N867" s="50"/>
      <c r="O867" s="44"/>
      <c r="P867" s="44"/>
      <c r="Q867" s="44"/>
      <c r="R867" s="48"/>
      <c r="S867" s="48"/>
      <c r="T867" s="44"/>
      <c r="U867" s="44"/>
      <c r="V867" s="44"/>
      <c r="W867" s="44"/>
      <c r="X867" s="44"/>
      <c r="Y867" s="44"/>
    </row>
    <row r="868" spans="2:25" s="37" customFormat="1" x14ac:dyDescent="0.45"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49"/>
      <c r="N868" s="50"/>
      <c r="O868" s="44"/>
      <c r="P868" s="44"/>
      <c r="Q868" s="44"/>
      <c r="R868" s="48"/>
      <c r="S868" s="48"/>
      <c r="T868" s="44"/>
      <c r="U868" s="44"/>
      <c r="V868" s="44"/>
      <c r="W868" s="44"/>
      <c r="X868" s="44"/>
      <c r="Y868" s="44"/>
    </row>
    <row r="869" spans="2:25" s="37" customFormat="1" x14ac:dyDescent="0.45"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49"/>
      <c r="N869" s="50"/>
      <c r="O869" s="44"/>
      <c r="P869" s="44"/>
      <c r="Q869" s="44"/>
      <c r="R869" s="48"/>
      <c r="S869" s="48"/>
      <c r="T869" s="44"/>
      <c r="U869" s="44"/>
      <c r="V869" s="44"/>
      <c r="W869" s="44"/>
      <c r="X869" s="44"/>
      <c r="Y869" s="44"/>
    </row>
    <row r="870" spans="2:25" s="37" customFormat="1" x14ac:dyDescent="0.45"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49"/>
      <c r="N870" s="50"/>
      <c r="O870" s="44"/>
      <c r="P870" s="44"/>
      <c r="Q870" s="44"/>
      <c r="R870" s="48"/>
      <c r="S870" s="48"/>
      <c r="T870" s="44"/>
      <c r="U870" s="44"/>
      <c r="V870" s="44"/>
      <c r="W870" s="44"/>
      <c r="X870" s="44"/>
      <c r="Y870" s="44"/>
    </row>
    <row r="871" spans="2:25" s="37" customFormat="1" x14ac:dyDescent="0.45"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49"/>
      <c r="N871" s="50"/>
      <c r="O871" s="44"/>
      <c r="P871" s="44"/>
      <c r="Q871" s="44"/>
      <c r="R871" s="48"/>
      <c r="S871" s="48"/>
      <c r="T871" s="44"/>
      <c r="U871" s="44"/>
      <c r="V871" s="44"/>
      <c r="W871" s="44"/>
      <c r="X871" s="44"/>
      <c r="Y871" s="44"/>
    </row>
    <row r="872" spans="2:25" s="37" customFormat="1" x14ac:dyDescent="0.45"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49"/>
      <c r="N872" s="50"/>
      <c r="O872" s="44"/>
      <c r="P872" s="44"/>
      <c r="Q872" s="44"/>
      <c r="R872" s="48"/>
      <c r="S872" s="48"/>
      <c r="T872" s="44"/>
      <c r="U872" s="44"/>
      <c r="V872" s="44"/>
      <c r="W872" s="44"/>
      <c r="X872" s="44"/>
      <c r="Y872" s="44"/>
    </row>
    <row r="873" spans="2:25" s="37" customFormat="1" x14ac:dyDescent="0.45"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49"/>
      <c r="N873" s="50"/>
      <c r="O873" s="44"/>
      <c r="P873" s="44"/>
      <c r="Q873" s="44"/>
      <c r="R873" s="48"/>
      <c r="S873" s="48"/>
      <c r="T873" s="44"/>
      <c r="U873" s="44"/>
      <c r="V873" s="44"/>
      <c r="W873" s="44"/>
      <c r="X873" s="44"/>
      <c r="Y873" s="44"/>
    </row>
    <row r="874" spans="2:25" s="37" customFormat="1" x14ac:dyDescent="0.45"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49"/>
      <c r="N874" s="50"/>
      <c r="O874" s="44"/>
      <c r="P874" s="44"/>
      <c r="Q874" s="44"/>
      <c r="R874" s="48"/>
      <c r="S874" s="48"/>
      <c r="T874" s="44"/>
      <c r="U874" s="44"/>
      <c r="V874" s="44"/>
      <c r="W874" s="44"/>
      <c r="X874" s="44"/>
      <c r="Y874" s="44"/>
    </row>
    <row r="875" spans="2:25" s="37" customFormat="1" x14ac:dyDescent="0.45"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49"/>
      <c r="N875" s="50"/>
      <c r="O875" s="44"/>
      <c r="P875" s="44"/>
      <c r="Q875" s="44"/>
      <c r="R875" s="48"/>
      <c r="S875" s="48"/>
      <c r="T875" s="44"/>
      <c r="U875" s="44"/>
      <c r="V875" s="44"/>
      <c r="W875" s="44"/>
      <c r="X875" s="44"/>
      <c r="Y875" s="44"/>
    </row>
    <row r="876" spans="2:25" s="37" customFormat="1" x14ac:dyDescent="0.45"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49"/>
      <c r="N876" s="50"/>
      <c r="O876" s="44"/>
      <c r="P876" s="44"/>
      <c r="Q876" s="44"/>
      <c r="R876" s="48"/>
      <c r="S876" s="48"/>
      <c r="T876" s="44"/>
      <c r="U876" s="44"/>
      <c r="V876" s="44"/>
      <c r="W876" s="44"/>
      <c r="X876" s="44"/>
      <c r="Y876" s="44"/>
    </row>
    <row r="877" spans="2:25" s="37" customFormat="1" x14ac:dyDescent="0.45"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49"/>
      <c r="N877" s="50"/>
      <c r="O877" s="44"/>
      <c r="P877" s="44"/>
      <c r="Q877" s="44"/>
      <c r="R877" s="48"/>
      <c r="S877" s="48"/>
      <c r="T877" s="44"/>
      <c r="U877" s="44"/>
      <c r="V877" s="44"/>
      <c r="W877" s="44"/>
      <c r="X877" s="44"/>
      <c r="Y877" s="44"/>
    </row>
    <row r="878" spans="2:25" s="37" customFormat="1" x14ac:dyDescent="0.45"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49"/>
      <c r="N878" s="50"/>
      <c r="O878" s="44"/>
      <c r="P878" s="44"/>
      <c r="Q878" s="44"/>
      <c r="R878" s="48"/>
      <c r="S878" s="48"/>
      <c r="T878" s="44"/>
      <c r="U878" s="44"/>
      <c r="V878" s="44"/>
      <c r="W878" s="44"/>
      <c r="X878" s="44"/>
      <c r="Y878" s="44"/>
    </row>
    <row r="879" spans="2:25" s="37" customFormat="1" x14ac:dyDescent="0.45"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49"/>
      <c r="N879" s="50"/>
      <c r="O879" s="44"/>
      <c r="P879" s="44"/>
      <c r="Q879" s="44"/>
      <c r="R879" s="48"/>
      <c r="S879" s="48"/>
      <c r="T879" s="44"/>
      <c r="U879" s="44"/>
      <c r="V879" s="44"/>
      <c r="W879" s="44"/>
      <c r="X879" s="44"/>
      <c r="Y879" s="44"/>
    </row>
    <row r="880" spans="2:25" s="37" customFormat="1" x14ac:dyDescent="0.45"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49"/>
      <c r="N880" s="50"/>
      <c r="O880" s="44"/>
      <c r="P880" s="44"/>
      <c r="Q880" s="44"/>
      <c r="R880" s="48"/>
      <c r="S880" s="48"/>
      <c r="T880" s="44"/>
      <c r="U880" s="44"/>
      <c r="V880" s="44"/>
      <c r="W880" s="44"/>
      <c r="X880" s="44"/>
      <c r="Y880" s="44"/>
    </row>
    <row r="881" spans="2:25" s="37" customFormat="1" x14ac:dyDescent="0.45"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49"/>
      <c r="N881" s="50"/>
      <c r="O881" s="44"/>
      <c r="P881" s="44"/>
      <c r="Q881" s="44"/>
      <c r="R881" s="48"/>
      <c r="S881" s="48"/>
      <c r="T881" s="44"/>
      <c r="U881" s="44"/>
      <c r="V881" s="44"/>
      <c r="W881" s="44"/>
      <c r="X881" s="44"/>
      <c r="Y881" s="44"/>
    </row>
    <row r="882" spans="2:25" s="37" customFormat="1" x14ac:dyDescent="0.45"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49"/>
      <c r="N882" s="50"/>
      <c r="O882" s="44"/>
      <c r="P882" s="44"/>
      <c r="Q882" s="44"/>
      <c r="R882" s="48"/>
      <c r="S882" s="48"/>
      <c r="T882" s="44"/>
      <c r="U882" s="44"/>
      <c r="V882" s="44"/>
      <c r="W882" s="44"/>
      <c r="X882" s="44"/>
      <c r="Y882" s="44"/>
    </row>
    <row r="883" spans="2:25" s="37" customFormat="1" x14ac:dyDescent="0.45"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49"/>
      <c r="N883" s="50"/>
      <c r="O883" s="44"/>
      <c r="P883" s="44"/>
      <c r="Q883" s="44"/>
      <c r="R883" s="48"/>
      <c r="S883" s="48"/>
      <c r="T883" s="44"/>
      <c r="U883" s="44"/>
      <c r="V883" s="44"/>
      <c r="W883" s="44"/>
      <c r="X883" s="44"/>
      <c r="Y883" s="44"/>
    </row>
    <row r="884" spans="2:25" s="37" customFormat="1" x14ac:dyDescent="0.45"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49"/>
      <c r="N884" s="50"/>
      <c r="O884" s="44"/>
      <c r="P884" s="44"/>
      <c r="Q884" s="44"/>
      <c r="R884" s="48"/>
      <c r="S884" s="48"/>
      <c r="T884" s="44"/>
      <c r="U884" s="44"/>
      <c r="V884" s="44"/>
      <c r="W884" s="44"/>
      <c r="X884" s="44"/>
      <c r="Y884" s="44"/>
    </row>
    <row r="885" spans="2:25" s="37" customFormat="1" x14ac:dyDescent="0.45"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49"/>
      <c r="N885" s="50"/>
      <c r="O885" s="44"/>
      <c r="P885" s="44"/>
      <c r="Q885" s="44"/>
      <c r="R885" s="48"/>
      <c r="S885" s="48"/>
      <c r="T885" s="44"/>
      <c r="U885" s="44"/>
      <c r="V885" s="44"/>
      <c r="W885" s="44"/>
      <c r="X885" s="44"/>
      <c r="Y885" s="44"/>
    </row>
    <row r="886" spans="2:25" s="37" customFormat="1" x14ac:dyDescent="0.45"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49"/>
      <c r="N886" s="50"/>
      <c r="O886" s="44"/>
      <c r="P886" s="44"/>
      <c r="Q886" s="44"/>
      <c r="R886" s="48"/>
      <c r="S886" s="48"/>
      <c r="T886" s="44"/>
      <c r="U886" s="44"/>
      <c r="V886" s="44"/>
      <c r="W886" s="44"/>
      <c r="X886" s="44"/>
      <c r="Y886" s="44"/>
    </row>
    <row r="887" spans="2:25" s="37" customFormat="1" x14ac:dyDescent="0.45"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49"/>
      <c r="N887" s="50"/>
      <c r="O887" s="44"/>
      <c r="P887" s="44"/>
      <c r="Q887" s="44"/>
      <c r="R887" s="48"/>
      <c r="S887" s="48"/>
      <c r="T887" s="44"/>
      <c r="U887" s="44"/>
      <c r="V887" s="44"/>
      <c r="W887" s="44"/>
      <c r="X887" s="44"/>
      <c r="Y887" s="44"/>
    </row>
    <row r="888" spans="2:25" s="37" customFormat="1" x14ac:dyDescent="0.45"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49"/>
      <c r="N888" s="50"/>
      <c r="O888" s="44"/>
      <c r="P888" s="44"/>
      <c r="Q888" s="44"/>
      <c r="R888" s="48"/>
      <c r="S888" s="48"/>
      <c r="T888" s="44"/>
      <c r="U888" s="44"/>
      <c r="V888" s="44"/>
      <c r="W888" s="44"/>
      <c r="X888" s="44"/>
      <c r="Y888" s="44"/>
    </row>
    <row r="889" spans="2:25" s="37" customFormat="1" x14ac:dyDescent="0.45"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49"/>
      <c r="N889" s="50"/>
      <c r="O889" s="44"/>
      <c r="P889" s="44"/>
      <c r="Q889" s="44"/>
      <c r="R889" s="48"/>
      <c r="S889" s="48"/>
      <c r="T889" s="44"/>
      <c r="U889" s="44"/>
      <c r="V889" s="44"/>
      <c r="W889" s="44"/>
      <c r="X889" s="44"/>
      <c r="Y889" s="44"/>
    </row>
    <row r="890" spans="2:25" s="37" customFormat="1" x14ac:dyDescent="0.45"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49"/>
      <c r="N890" s="50"/>
      <c r="O890" s="44"/>
      <c r="P890" s="44"/>
      <c r="Q890" s="44"/>
      <c r="R890" s="48"/>
      <c r="S890" s="48"/>
      <c r="T890" s="44"/>
      <c r="U890" s="44"/>
      <c r="V890" s="44"/>
      <c r="W890" s="44"/>
      <c r="X890" s="44"/>
      <c r="Y890" s="44"/>
    </row>
    <row r="891" spans="2:25" s="37" customFormat="1" x14ac:dyDescent="0.45"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49"/>
      <c r="N891" s="50"/>
      <c r="O891" s="44"/>
      <c r="P891" s="44"/>
      <c r="Q891" s="44"/>
      <c r="R891" s="48"/>
      <c r="S891" s="48"/>
      <c r="T891" s="44"/>
      <c r="U891" s="44"/>
      <c r="V891" s="44"/>
      <c r="W891" s="44"/>
      <c r="X891" s="44"/>
      <c r="Y891" s="44"/>
    </row>
    <row r="892" spans="2:25" s="37" customFormat="1" x14ac:dyDescent="0.45"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49"/>
      <c r="N892" s="50"/>
      <c r="O892" s="44"/>
      <c r="P892" s="44"/>
      <c r="Q892" s="44"/>
      <c r="R892" s="48"/>
      <c r="S892" s="48"/>
      <c r="T892" s="44"/>
      <c r="U892" s="44"/>
      <c r="V892" s="44"/>
      <c r="W892" s="44"/>
      <c r="X892" s="44"/>
      <c r="Y892" s="44"/>
    </row>
    <row r="893" spans="2:25" s="37" customFormat="1" x14ac:dyDescent="0.45"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49"/>
      <c r="N893" s="50"/>
      <c r="O893" s="44"/>
      <c r="P893" s="44"/>
      <c r="Q893" s="44"/>
      <c r="R893" s="48"/>
      <c r="S893" s="48"/>
      <c r="T893" s="44"/>
      <c r="U893" s="44"/>
      <c r="V893" s="44"/>
      <c r="W893" s="44"/>
      <c r="X893" s="44"/>
      <c r="Y893" s="44"/>
    </row>
    <row r="894" spans="2:25" s="37" customFormat="1" x14ac:dyDescent="0.45"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49"/>
      <c r="N894" s="50"/>
      <c r="O894" s="44"/>
      <c r="P894" s="44"/>
      <c r="Q894" s="44"/>
      <c r="R894" s="48"/>
      <c r="S894" s="48"/>
      <c r="T894" s="44"/>
      <c r="U894" s="44"/>
      <c r="V894" s="44"/>
      <c r="W894" s="44"/>
      <c r="X894" s="44"/>
      <c r="Y894" s="44"/>
    </row>
    <row r="895" spans="2:25" s="37" customFormat="1" x14ac:dyDescent="0.45"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49"/>
      <c r="N895" s="50"/>
      <c r="O895" s="44"/>
      <c r="P895" s="44"/>
      <c r="Q895" s="44"/>
      <c r="R895" s="48"/>
      <c r="S895" s="48"/>
      <c r="T895" s="44"/>
      <c r="U895" s="44"/>
      <c r="V895" s="44"/>
      <c r="W895" s="44"/>
      <c r="X895" s="44"/>
      <c r="Y895" s="44"/>
    </row>
    <row r="896" spans="2:25" s="37" customFormat="1" x14ac:dyDescent="0.45"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49"/>
      <c r="N896" s="50"/>
      <c r="O896" s="44"/>
      <c r="P896" s="44"/>
      <c r="Q896" s="44"/>
      <c r="R896" s="48"/>
      <c r="S896" s="48"/>
      <c r="T896" s="44"/>
      <c r="U896" s="44"/>
      <c r="V896" s="44"/>
      <c r="W896" s="44"/>
      <c r="X896" s="44"/>
      <c r="Y896" s="44"/>
    </row>
    <row r="897" spans="2:25" s="37" customFormat="1" x14ac:dyDescent="0.45"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49"/>
      <c r="N897" s="50"/>
      <c r="O897" s="44"/>
      <c r="P897" s="44"/>
      <c r="Q897" s="44"/>
      <c r="R897" s="48"/>
      <c r="S897" s="48"/>
      <c r="T897" s="44"/>
      <c r="U897" s="44"/>
      <c r="V897" s="44"/>
      <c r="W897" s="44"/>
      <c r="X897" s="44"/>
      <c r="Y897" s="44"/>
    </row>
    <row r="898" spans="2:25" s="37" customFormat="1" x14ac:dyDescent="0.45"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49"/>
      <c r="N898" s="50"/>
      <c r="O898" s="44"/>
      <c r="P898" s="44"/>
      <c r="Q898" s="44"/>
      <c r="R898" s="48"/>
      <c r="S898" s="48"/>
      <c r="T898" s="44"/>
      <c r="U898" s="44"/>
      <c r="V898" s="44"/>
      <c r="W898" s="44"/>
      <c r="X898" s="44"/>
      <c r="Y898" s="44"/>
    </row>
    <row r="899" spans="2:25" s="37" customFormat="1" x14ac:dyDescent="0.45"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49"/>
      <c r="N899" s="50"/>
      <c r="O899" s="44"/>
      <c r="P899" s="44"/>
      <c r="Q899" s="44"/>
      <c r="R899" s="48"/>
      <c r="S899" s="48"/>
      <c r="T899" s="44"/>
      <c r="U899" s="44"/>
      <c r="V899" s="44"/>
      <c r="W899" s="44"/>
      <c r="X899" s="44"/>
      <c r="Y899" s="44"/>
    </row>
    <row r="900" spans="2:25" s="37" customFormat="1" x14ac:dyDescent="0.45"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49"/>
      <c r="N900" s="50"/>
      <c r="O900" s="44"/>
      <c r="P900" s="44"/>
      <c r="Q900" s="44"/>
      <c r="R900" s="48"/>
      <c r="S900" s="48"/>
      <c r="T900" s="44"/>
      <c r="U900" s="44"/>
      <c r="V900" s="44"/>
      <c r="W900" s="44"/>
      <c r="X900" s="44"/>
      <c r="Y900" s="44"/>
    </row>
    <row r="901" spans="2:25" s="37" customFormat="1" x14ac:dyDescent="0.45"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49"/>
      <c r="N901" s="50"/>
      <c r="O901" s="44"/>
      <c r="P901" s="44"/>
      <c r="Q901" s="44"/>
      <c r="R901" s="48"/>
      <c r="S901" s="48"/>
      <c r="T901" s="44"/>
      <c r="U901" s="44"/>
      <c r="V901" s="44"/>
      <c r="W901" s="44"/>
      <c r="X901" s="44"/>
      <c r="Y901" s="44"/>
    </row>
    <row r="902" spans="2:25" s="37" customFormat="1" x14ac:dyDescent="0.45"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49"/>
      <c r="N902" s="50"/>
      <c r="O902" s="44"/>
      <c r="P902" s="44"/>
      <c r="Q902" s="44"/>
      <c r="R902" s="48"/>
      <c r="S902" s="48"/>
      <c r="T902" s="44"/>
      <c r="U902" s="44"/>
      <c r="V902" s="44"/>
      <c r="W902" s="44"/>
      <c r="X902" s="44"/>
      <c r="Y902" s="44"/>
    </row>
    <row r="903" spans="2:25" s="37" customFormat="1" x14ac:dyDescent="0.45"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49"/>
      <c r="N903" s="50"/>
      <c r="O903" s="44"/>
      <c r="P903" s="44"/>
      <c r="Q903" s="44"/>
      <c r="R903" s="48"/>
      <c r="S903" s="48"/>
      <c r="T903" s="44"/>
      <c r="U903" s="44"/>
      <c r="V903" s="44"/>
      <c r="W903" s="44"/>
      <c r="X903" s="44"/>
      <c r="Y903" s="44"/>
    </row>
    <row r="904" spans="2:25" s="37" customFormat="1" x14ac:dyDescent="0.45"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49"/>
      <c r="N904" s="50"/>
      <c r="O904" s="44"/>
      <c r="P904" s="44"/>
      <c r="Q904" s="44"/>
      <c r="R904" s="48"/>
      <c r="S904" s="48"/>
      <c r="T904" s="44"/>
      <c r="U904" s="44"/>
      <c r="V904" s="44"/>
      <c r="W904" s="44"/>
      <c r="X904" s="44"/>
      <c r="Y904" s="44"/>
    </row>
    <row r="905" spans="2:25" s="37" customFormat="1" x14ac:dyDescent="0.45"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49"/>
      <c r="N905" s="50"/>
      <c r="O905" s="44"/>
      <c r="P905" s="44"/>
      <c r="Q905" s="44"/>
      <c r="R905" s="48"/>
      <c r="S905" s="48"/>
      <c r="T905" s="44"/>
      <c r="U905" s="44"/>
      <c r="V905" s="44"/>
      <c r="W905" s="44"/>
      <c r="X905" s="44"/>
      <c r="Y905" s="44"/>
    </row>
    <row r="906" spans="2:25" s="37" customFormat="1" x14ac:dyDescent="0.45"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49"/>
      <c r="N906" s="50"/>
      <c r="O906" s="44"/>
      <c r="P906" s="44"/>
      <c r="Q906" s="44"/>
      <c r="R906" s="48"/>
      <c r="S906" s="48"/>
      <c r="T906" s="44"/>
      <c r="U906" s="44"/>
      <c r="V906" s="44"/>
      <c r="W906" s="44"/>
      <c r="X906" s="44"/>
      <c r="Y906" s="44"/>
    </row>
    <row r="907" spans="2:25" s="37" customFormat="1" x14ac:dyDescent="0.45"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49"/>
      <c r="N907" s="50"/>
      <c r="O907" s="44"/>
      <c r="P907" s="44"/>
      <c r="Q907" s="44"/>
      <c r="R907" s="48"/>
      <c r="S907" s="48"/>
      <c r="T907" s="44"/>
      <c r="U907" s="44"/>
      <c r="V907" s="44"/>
      <c r="W907" s="44"/>
      <c r="X907" s="44"/>
      <c r="Y907" s="44"/>
    </row>
    <row r="908" spans="2:25" s="37" customFormat="1" x14ac:dyDescent="0.45"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49"/>
      <c r="N908" s="50"/>
      <c r="O908" s="44"/>
      <c r="P908" s="44"/>
      <c r="Q908" s="44"/>
      <c r="R908" s="48"/>
      <c r="S908" s="48"/>
      <c r="T908" s="44"/>
      <c r="U908" s="44"/>
      <c r="V908" s="44"/>
      <c r="W908" s="44"/>
      <c r="X908" s="44"/>
      <c r="Y908" s="44"/>
    </row>
    <row r="909" spans="2:25" s="37" customFormat="1" x14ac:dyDescent="0.45"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49"/>
      <c r="N909" s="50"/>
      <c r="O909" s="44"/>
      <c r="P909" s="44"/>
      <c r="Q909" s="44"/>
      <c r="R909" s="48"/>
      <c r="S909" s="48"/>
      <c r="T909" s="44"/>
      <c r="U909" s="44"/>
      <c r="V909" s="44"/>
      <c r="W909" s="44"/>
      <c r="X909" s="44"/>
      <c r="Y909" s="44"/>
    </row>
    <row r="910" spans="2:25" s="37" customFormat="1" x14ac:dyDescent="0.45"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49"/>
      <c r="N910" s="50"/>
      <c r="O910" s="44"/>
      <c r="P910" s="44"/>
      <c r="Q910" s="44"/>
      <c r="R910" s="48"/>
      <c r="S910" s="48"/>
      <c r="T910" s="44"/>
      <c r="U910" s="44"/>
      <c r="V910" s="44"/>
      <c r="W910" s="44"/>
      <c r="X910" s="44"/>
      <c r="Y910" s="44"/>
    </row>
    <row r="911" spans="2:25" s="37" customFormat="1" x14ac:dyDescent="0.45"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49"/>
      <c r="N911" s="50"/>
      <c r="O911" s="44"/>
      <c r="P911" s="44"/>
      <c r="Q911" s="44"/>
      <c r="R911" s="48"/>
      <c r="S911" s="48"/>
      <c r="T911" s="44"/>
      <c r="U911" s="44"/>
      <c r="V911" s="44"/>
      <c r="W911" s="44"/>
      <c r="X911" s="44"/>
      <c r="Y911" s="44"/>
    </row>
    <row r="912" spans="2:25" s="37" customFormat="1" x14ac:dyDescent="0.45"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49"/>
      <c r="N912" s="50"/>
      <c r="O912" s="44"/>
      <c r="P912" s="44"/>
      <c r="Q912" s="44"/>
      <c r="R912" s="48"/>
      <c r="S912" s="48"/>
      <c r="T912" s="44"/>
      <c r="U912" s="44"/>
      <c r="V912" s="44"/>
      <c r="W912" s="44"/>
      <c r="X912" s="44"/>
      <c r="Y912" s="44"/>
    </row>
    <row r="913" spans="2:25" s="37" customFormat="1" x14ac:dyDescent="0.45"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49"/>
      <c r="N913" s="50"/>
      <c r="O913" s="44"/>
      <c r="P913" s="44"/>
      <c r="Q913" s="44"/>
      <c r="R913" s="48"/>
      <c r="S913" s="48"/>
      <c r="T913" s="44"/>
      <c r="U913" s="44"/>
      <c r="V913" s="44"/>
      <c r="W913" s="44"/>
      <c r="X913" s="44"/>
      <c r="Y913" s="44"/>
    </row>
    <row r="914" spans="2:25" s="37" customFormat="1" x14ac:dyDescent="0.45"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49"/>
      <c r="N914" s="50"/>
      <c r="O914" s="44"/>
      <c r="P914" s="44"/>
      <c r="Q914" s="44"/>
      <c r="R914" s="48"/>
      <c r="S914" s="48"/>
      <c r="T914" s="44"/>
      <c r="U914" s="44"/>
      <c r="V914" s="44"/>
      <c r="W914" s="44"/>
      <c r="X914" s="44"/>
      <c r="Y914" s="44"/>
    </row>
    <row r="915" spans="2:25" s="37" customFormat="1" x14ac:dyDescent="0.45"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49"/>
      <c r="N915" s="50"/>
      <c r="O915" s="44"/>
      <c r="P915" s="44"/>
      <c r="Q915" s="44"/>
      <c r="R915" s="48"/>
      <c r="S915" s="48"/>
      <c r="T915" s="44"/>
      <c r="U915" s="44"/>
      <c r="V915" s="44"/>
      <c r="W915" s="44"/>
      <c r="X915" s="44"/>
      <c r="Y915" s="44"/>
    </row>
    <row r="916" spans="2:25" s="37" customFormat="1" x14ac:dyDescent="0.45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49"/>
      <c r="N916" s="50"/>
      <c r="O916" s="44"/>
      <c r="P916" s="44"/>
      <c r="Q916" s="44"/>
      <c r="R916" s="48"/>
      <c r="S916" s="48"/>
      <c r="T916" s="44"/>
      <c r="U916" s="44"/>
      <c r="V916" s="44"/>
      <c r="W916" s="44"/>
      <c r="X916" s="44"/>
      <c r="Y916" s="44"/>
    </row>
    <row r="917" spans="2:25" s="37" customFormat="1" x14ac:dyDescent="0.45"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49"/>
      <c r="N917" s="50"/>
      <c r="O917" s="44"/>
      <c r="P917" s="44"/>
      <c r="Q917" s="44"/>
      <c r="R917" s="48"/>
      <c r="S917" s="48"/>
      <c r="T917" s="44"/>
      <c r="U917" s="44"/>
      <c r="V917" s="44"/>
      <c r="W917" s="44"/>
      <c r="X917" s="44"/>
      <c r="Y917" s="44"/>
    </row>
    <row r="918" spans="2:25" s="37" customFormat="1" x14ac:dyDescent="0.45"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49"/>
      <c r="N918" s="50"/>
      <c r="O918" s="44"/>
      <c r="P918" s="44"/>
      <c r="Q918" s="44"/>
      <c r="R918" s="48"/>
      <c r="S918" s="48"/>
      <c r="T918" s="44"/>
      <c r="U918" s="44"/>
      <c r="V918" s="44"/>
      <c r="W918" s="44"/>
      <c r="X918" s="44"/>
      <c r="Y918" s="44"/>
    </row>
    <row r="919" spans="2:25" s="37" customFormat="1" x14ac:dyDescent="0.45"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49"/>
      <c r="N919" s="50"/>
      <c r="O919" s="44"/>
      <c r="P919" s="44"/>
      <c r="Q919" s="44"/>
      <c r="R919" s="48"/>
      <c r="S919" s="48"/>
      <c r="T919" s="44"/>
      <c r="U919" s="44"/>
      <c r="V919" s="44"/>
      <c r="W919" s="44"/>
      <c r="X919" s="44"/>
      <c r="Y919" s="44"/>
    </row>
    <row r="920" spans="2:25" s="37" customFormat="1" x14ac:dyDescent="0.45"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49"/>
      <c r="N920" s="50"/>
      <c r="O920" s="44"/>
      <c r="P920" s="44"/>
      <c r="Q920" s="44"/>
      <c r="R920" s="48"/>
      <c r="S920" s="48"/>
      <c r="T920" s="44"/>
      <c r="U920" s="44"/>
      <c r="V920" s="44"/>
      <c r="W920" s="44"/>
      <c r="X920" s="44"/>
      <c r="Y920" s="44"/>
    </row>
    <row r="921" spans="2:25" s="37" customFormat="1" x14ac:dyDescent="0.45"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49"/>
      <c r="N921" s="50"/>
      <c r="O921" s="44"/>
      <c r="P921" s="44"/>
      <c r="Q921" s="44"/>
      <c r="R921" s="48"/>
      <c r="S921" s="48"/>
      <c r="T921" s="44"/>
      <c r="U921" s="44"/>
      <c r="V921" s="44"/>
      <c r="W921" s="44"/>
      <c r="X921" s="44"/>
      <c r="Y921" s="44"/>
    </row>
    <row r="922" spans="2:25" s="37" customFormat="1" x14ac:dyDescent="0.45"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49"/>
      <c r="N922" s="50"/>
      <c r="O922" s="44"/>
      <c r="P922" s="44"/>
      <c r="Q922" s="44"/>
      <c r="R922" s="48"/>
      <c r="S922" s="48"/>
      <c r="T922" s="44"/>
      <c r="U922" s="44"/>
      <c r="V922" s="44"/>
      <c r="W922" s="44"/>
      <c r="X922" s="44"/>
      <c r="Y922" s="44"/>
    </row>
    <row r="923" spans="2:25" s="37" customFormat="1" x14ac:dyDescent="0.45"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49"/>
      <c r="N923" s="50"/>
      <c r="O923" s="44"/>
      <c r="P923" s="44"/>
      <c r="Q923" s="44"/>
      <c r="R923" s="48"/>
      <c r="S923" s="48"/>
      <c r="T923" s="44"/>
      <c r="U923" s="44"/>
      <c r="V923" s="44"/>
      <c r="W923" s="44"/>
      <c r="X923" s="44"/>
      <c r="Y923" s="44"/>
    </row>
    <row r="924" spans="2:25" s="37" customFormat="1" x14ac:dyDescent="0.45"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49"/>
      <c r="N924" s="50"/>
      <c r="O924" s="44"/>
      <c r="P924" s="44"/>
      <c r="Q924" s="44"/>
      <c r="R924" s="48"/>
      <c r="S924" s="48"/>
      <c r="T924" s="44"/>
      <c r="U924" s="44"/>
      <c r="V924" s="44"/>
      <c r="W924" s="44"/>
      <c r="X924" s="44"/>
      <c r="Y924" s="44"/>
    </row>
    <row r="925" spans="2:25" s="37" customFormat="1" x14ac:dyDescent="0.45"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49"/>
      <c r="N925" s="50"/>
      <c r="O925" s="44"/>
      <c r="P925" s="44"/>
      <c r="Q925" s="44"/>
      <c r="R925" s="48"/>
      <c r="S925" s="48"/>
      <c r="T925" s="44"/>
      <c r="U925" s="44"/>
      <c r="V925" s="44"/>
      <c r="W925" s="44"/>
      <c r="X925" s="44"/>
      <c r="Y925" s="44"/>
    </row>
    <row r="926" spans="2:25" s="37" customFormat="1" x14ac:dyDescent="0.45"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49"/>
      <c r="N926" s="50"/>
      <c r="O926" s="44"/>
      <c r="P926" s="44"/>
      <c r="Q926" s="44"/>
      <c r="R926" s="48"/>
      <c r="S926" s="48"/>
      <c r="T926" s="44"/>
      <c r="U926" s="44"/>
      <c r="V926" s="44"/>
      <c r="W926" s="44"/>
      <c r="X926" s="44"/>
      <c r="Y926" s="44"/>
    </row>
    <row r="927" spans="2:25" s="37" customFormat="1" x14ac:dyDescent="0.45"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49"/>
      <c r="N927" s="50"/>
      <c r="O927" s="44"/>
      <c r="P927" s="44"/>
      <c r="Q927" s="44"/>
      <c r="R927" s="48"/>
      <c r="S927" s="48"/>
      <c r="T927" s="44"/>
      <c r="U927" s="44"/>
      <c r="V927" s="44"/>
      <c r="W927" s="44"/>
      <c r="X927" s="44"/>
      <c r="Y927" s="44"/>
    </row>
    <row r="928" spans="2:25" s="37" customFormat="1" x14ac:dyDescent="0.45"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49"/>
      <c r="N928" s="50"/>
      <c r="O928" s="44"/>
      <c r="P928" s="44"/>
      <c r="Q928" s="44"/>
      <c r="R928" s="48"/>
      <c r="S928" s="48"/>
      <c r="T928" s="44"/>
      <c r="U928" s="44"/>
      <c r="V928" s="44"/>
      <c r="W928" s="44"/>
      <c r="X928" s="44"/>
      <c r="Y928" s="44"/>
    </row>
    <row r="929" spans="2:25" s="37" customFormat="1" x14ac:dyDescent="0.45"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49"/>
      <c r="N929" s="50"/>
      <c r="O929" s="44"/>
      <c r="P929" s="44"/>
      <c r="Q929" s="44"/>
      <c r="R929" s="48"/>
      <c r="S929" s="48"/>
      <c r="T929" s="44"/>
      <c r="U929" s="44"/>
      <c r="V929" s="44"/>
      <c r="W929" s="44"/>
      <c r="X929" s="44"/>
      <c r="Y929" s="44"/>
    </row>
    <row r="930" spans="2:25" s="37" customFormat="1" x14ac:dyDescent="0.45"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49"/>
      <c r="N930" s="50"/>
      <c r="O930" s="44"/>
      <c r="P930" s="44"/>
      <c r="Q930" s="44"/>
      <c r="R930" s="48"/>
      <c r="S930" s="48"/>
      <c r="T930" s="44"/>
      <c r="U930" s="44"/>
      <c r="V930" s="44"/>
      <c r="W930" s="44"/>
      <c r="X930" s="44"/>
      <c r="Y930" s="44"/>
    </row>
    <row r="931" spans="2:25" s="37" customFormat="1" x14ac:dyDescent="0.45"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49"/>
      <c r="N931" s="50"/>
      <c r="O931" s="44"/>
      <c r="P931" s="44"/>
      <c r="Q931" s="44"/>
      <c r="R931" s="48"/>
      <c r="S931" s="48"/>
      <c r="T931" s="44"/>
      <c r="U931" s="44"/>
      <c r="V931" s="44"/>
      <c r="W931" s="44"/>
      <c r="X931" s="44"/>
      <c r="Y931" s="44"/>
    </row>
    <row r="932" spans="2:25" s="37" customFormat="1" x14ac:dyDescent="0.45"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49"/>
      <c r="N932" s="50"/>
      <c r="O932" s="44"/>
      <c r="P932" s="44"/>
      <c r="Q932" s="44"/>
      <c r="R932" s="48"/>
      <c r="S932" s="48"/>
      <c r="T932" s="44"/>
      <c r="U932" s="44"/>
      <c r="V932" s="44"/>
      <c r="W932" s="44"/>
      <c r="X932" s="44"/>
      <c r="Y932" s="44"/>
    </row>
    <row r="933" spans="2:25" s="37" customFormat="1" x14ac:dyDescent="0.45"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49"/>
      <c r="N933" s="50"/>
      <c r="O933" s="44"/>
      <c r="P933" s="44"/>
      <c r="Q933" s="44"/>
      <c r="R933" s="48"/>
      <c r="S933" s="48"/>
      <c r="T933" s="44"/>
      <c r="U933" s="44"/>
      <c r="V933" s="44"/>
      <c r="W933" s="44"/>
      <c r="X933" s="44"/>
      <c r="Y933" s="44"/>
    </row>
    <row r="934" spans="2:25" s="37" customFormat="1" x14ac:dyDescent="0.45"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49"/>
      <c r="N934" s="50"/>
      <c r="O934" s="44"/>
      <c r="P934" s="44"/>
      <c r="Q934" s="44"/>
      <c r="R934" s="48"/>
      <c r="S934" s="48"/>
      <c r="T934" s="44"/>
      <c r="U934" s="44"/>
      <c r="V934" s="44"/>
      <c r="W934" s="44"/>
      <c r="X934" s="44"/>
      <c r="Y934" s="44"/>
    </row>
    <row r="935" spans="2:25" s="37" customFormat="1" x14ac:dyDescent="0.45"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49"/>
      <c r="N935" s="50"/>
      <c r="O935" s="44"/>
      <c r="P935" s="44"/>
      <c r="Q935" s="44"/>
      <c r="R935" s="48"/>
      <c r="S935" s="48"/>
      <c r="T935" s="44"/>
      <c r="U935" s="44"/>
      <c r="V935" s="44"/>
      <c r="W935" s="44"/>
      <c r="X935" s="44"/>
      <c r="Y935" s="44"/>
    </row>
    <row r="936" spans="2:25" s="37" customFormat="1" x14ac:dyDescent="0.45"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49"/>
      <c r="N936" s="50"/>
      <c r="O936" s="44"/>
      <c r="P936" s="44"/>
      <c r="Q936" s="44"/>
      <c r="R936" s="48"/>
      <c r="S936" s="48"/>
      <c r="T936" s="44"/>
      <c r="U936" s="44"/>
      <c r="V936" s="44"/>
      <c r="W936" s="44"/>
      <c r="X936" s="44"/>
      <c r="Y936" s="44"/>
    </row>
    <row r="937" spans="2:25" s="37" customFormat="1" x14ac:dyDescent="0.45"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49"/>
      <c r="N937" s="50"/>
      <c r="O937" s="44"/>
      <c r="P937" s="44"/>
      <c r="Q937" s="44"/>
      <c r="R937" s="48"/>
      <c r="S937" s="48"/>
      <c r="T937" s="44"/>
      <c r="U937" s="44"/>
      <c r="V937" s="44"/>
      <c r="W937" s="44"/>
      <c r="X937" s="44"/>
      <c r="Y937" s="44"/>
    </row>
    <row r="938" spans="2:25" s="37" customFormat="1" x14ac:dyDescent="0.45"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49"/>
      <c r="N938" s="50"/>
      <c r="O938" s="44"/>
      <c r="P938" s="44"/>
      <c r="Q938" s="44"/>
      <c r="R938" s="48"/>
      <c r="S938" s="48"/>
      <c r="T938" s="44"/>
      <c r="U938" s="44"/>
      <c r="V938" s="44"/>
      <c r="W938" s="44"/>
      <c r="X938" s="44"/>
      <c r="Y938" s="44"/>
    </row>
    <row r="939" spans="2:25" s="37" customFormat="1" x14ac:dyDescent="0.45"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49"/>
      <c r="N939" s="50"/>
      <c r="O939" s="44"/>
      <c r="P939" s="44"/>
      <c r="Q939" s="44"/>
      <c r="R939" s="48"/>
      <c r="S939" s="48"/>
      <c r="T939" s="44"/>
      <c r="U939" s="44"/>
      <c r="V939" s="44"/>
      <c r="W939" s="44"/>
      <c r="X939" s="44"/>
      <c r="Y939" s="44"/>
    </row>
    <row r="940" spans="2:25" s="37" customFormat="1" x14ac:dyDescent="0.45"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49"/>
      <c r="N940" s="50"/>
      <c r="O940" s="44"/>
      <c r="P940" s="44"/>
      <c r="Q940" s="44"/>
      <c r="R940" s="48"/>
      <c r="S940" s="48"/>
      <c r="T940" s="44"/>
      <c r="U940" s="44"/>
      <c r="V940" s="44"/>
      <c r="W940" s="44"/>
      <c r="X940" s="44"/>
      <c r="Y940" s="44"/>
    </row>
    <row r="941" spans="2:25" s="37" customFormat="1" x14ac:dyDescent="0.45"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49"/>
      <c r="N941" s="50"/>
      <c r="O941" s="44"/>
      <c r="P941" s="44"/>
      <c r="Q941" s="44"/>
      <c r="R941" s="48"/>
      <c r="S941" s="48"/>
      <c r="T941" s="44"/>
      <c r="U941" s="44"/>
      <c r="V941" s="44"/>
      <c r="W941" s="44"/>
      <c r="X941" s="44"/>
      <c r="Y941" s="44"/>
    </row>
    <row r="942" spans="2:25" s="37" customFormat="1" x14ac:dyDescent="0.45"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49"/>
      <c r="N942" s="50"/>
      <c r="O942" s="44"/>
      <c r="P942" s="44"/>
      <c r="Q942" s="44"/>
      <c r="R942" s="48"/>
      <c r="S942" s="48"/>
      <c r="T942" s="44"/>
      <c r="U942" s="44"/>
      <c r="V942" s="44"/>
      <c r="W942" s="44"/>
      <c r="X942" s="44"/>
      <c r="Y942" s="44"/>
    </row>
    <row r="943" spans="2:25" s="37" customFormat="1" x14ac:dyDescent="0.45"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49"/>
      <c r="N943" s="50"/>
      <c r="O943" s="44"/>
      <c r="P943" s="44"/>
      <c r="Q943" s="44"/>
      <c r="R943" s="48"/>
      <c r="S943" s="48"/>
      <c r="T943" s="44"/>
      <c r="U943" s="44"/>
      <c r="V943" s="44"/>
      <c r="W943" s="44"/>
      <c r="X943" s="44"/>
      <c r="Y943" s="44"/>
    </row>
    <row r="944" spans="2:25" s="37" customFormat="1" x14ac:dyDescent="0.45"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49"/>
      <c r="N944" s="50"/>
      <c r="O944" s="44"/>
      <c r="P944" s="44"/>
      <c r="Q944" s="44"/>
      <c r="R944" s="48"/>
      <c r="S944" s="48"/>
      <c r="T944" s="44"/>
      <c r="U944" s="44"/>
      <c r="V944" s="44"/>
      <c r="W944" s="44"/>
      <c r="X944" s="44"/>
      <c r="Y944" s="44"/>
    </row>
    <row r="945" spans="2:25" s="37" customFormat="1" x14ac:dyDescent="0.45"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49"/>
      <c r="N945" s="50"/>
      <c r="O945" s="44"/>
      <c r="P945" s="44"/>
      <c r="Q945" s="44"/>
      <c r="R945" s="48"/>
      <c r="S945" s="48"/>
      <c r="T945" s="44"/>
      <c r="U945" s="44"/>
      <c r="V945" s="44"/>
      <c r="W945" s="44"/>
      <c r="X945" s="44"/>
      <c r="Y945" s="44"/>
    </row>
    <row r="946" spans="2:25" s="37" customFormat="1" x14ac:dyDescent="0.45"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49"/>
      <c r="N946" s="50"/>
      <c r="O946" s="44"/>
      <c r="P946" s="44"/>
      <c r="Q946" s="44"/>
      <c r="R946" s="48"/>
      <c r="S946" s="48"/>
      <c r="T946" s="44"/>
      <c r="U946" s="44"/>
      <c r="V946" s="44"/>
      <c r="W946" s="44"/>
      <c r="X946" s="44"/>
      <c r="Y946" s="44"/>
    </row>
    <row r="947" spans="2:25" s="37" customFormat="1" x14ac:dyDescent="0.45"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49"/>
      <c r="N947" s="50"/>
      <c r="O947" s="44"/>
      <c r="P947" s="44"/>
      <c r="Q947" s="44"/>
      <c r="R947" s="48"/>
      <c r="S947" s="48"/>
      <c r="T947" s="44"/>
      <c r="U947" s="44"/>
      <c r="V947" s="44"/>
      <c r="W947" s="44"/>
      <c r="X947" s="44"/>
      <c r="Y947" s="44"/>
    </row>
    <row r="948" spans="2:25" s="37" customFormat="1" x14ac:dyDescent="0.45"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49"/>
      <c r="N948" s="50"/>
      <c r="O948" s="44"/>
      <c r="P948" s="44"/>
      <c r="Q948" s="44"/>
      <c r="R948" s="48"/>
      <c r="S948" s="48"/>
      <c r="T948" s="44"/>
      <c r="U948" s="44"/>
      <c r="V948" s="44"/>
      <c r="W948" s="44"/>
      <c r="X948" s="44"/>
      <c r="Y948" s="44"/>
    </row>
    <row r="949" spans="2:25" s="37" customFormat="1" x14ac:dyDescent="0.45"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49"/>
      <c r="N949" s="50"/>
      <c r="O949" s="44"/>
      <c r="P949" s="44"/>
      <c r="Q949" s="44"/>
      <c r="R949" s="48"/>
      <c r="S949" s="48"/>
      <c r="T949" s="44"/>
      <c r="U949" s="44"/>
      <c r="V949" s="44"/>
      <c r="W949" s="44"/>
      <c r="X949" s="44"/>
      <c r="Y949" s="44"/>
    </row>
    <row r="950" spans="2:25" s="37" customFormat="1" x14ac:dyDescent="0.45"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49"/>
      <c r="N950" s="50"/>
      <c r="O950" s="44"/>
      <c r="P950" s="44"/>
      <c r="Q950" s="44"/>
      <c r="R950" s="48"/>
      <c r="S950" s="48"/>
      <c r="T950" s="44"/>
      <c r="U950" s="44"/>
      <c r="V950" s="44"/>
      <c r="W950" s="44"/>
      <c r="X950" s="44"/>
      <c r="Y950" s="44"/>
    </row>
    <row r="951" spans="2:25" s="37" customFormat="1" x14ac:dyDescent="0.45"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49"/>
      <c r="N951" s="50"/>
      <c r="O951" s="44"/>
      <c r="P951" s="44"/>
      <c r="Q951" s="44"/>
      <c r="R951" s="48"/>
      <c r="S951" s="48"/>
      <c r="T951" s="44"/>
      <c r="U951" s="44"/>
      <c r="V951" s="44"/>
      <c r="W951" s="44"/>
      <c r="X951" s="44"/>
      <c r="Y951" s="44"/>
    </row>
    <row r="952" spans="2:25" s="37" customFormat="1" x14ac:dyDescent="0.45"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49"/>
      <c r="N952" s="50"/>
      <c r="O952" s="44"/>
      <c r="P952" s="44"/>
      <c r="Q952" s="44"/>
      <c r="R952" s="48"/>
      <c r="S952" s="48"/>
      <c r="T952" s="44"/>
      <c r="U952" s="44"/>
      <c r="V952" s="44"/>
      <c r="W952" s="44"/>
      <c r="X952" s="44"/>
      <c r="Y952" s="44"/>
    </row>
    <row r="953" spans="2:25" s="37" customFormat="1" x14ac:dyDescent="0.45"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49"/>
      <c r="N953" s="50"/>
      <c r="O953" s="44"/>
      <c r="P953" s="44"/>
      <c r="Q953" s="44"/>
      <c r="R953" s="48"/>
      <c r="S953" s="48"/>
      <c r="T953" s="44"/>
      <c r="U953" s="44"/>
      <c r="V953" s="44"/>
      <c r="W953" s="44"/>
      <c r="X953" s="44"/>
      <c r="Y953" s="44"/>
    </row>
    <row r="954" spans="2:25" s="37" customFormat="1" x14ac:dyDescent="0.45"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49"/>
      <c r="N954" s="50"/>
      <c r="O954" s="44"/>
      <c r="P954" s="44"/>
      <c r="Q954" s="44"/>
      <c r="R954" s="48"/>
      <c r="S954" s="48"/>
      <c r="T954" s="44"/>
      <c r="U954" s="44"/>
      <c r="V954" s="44"/>
      <c r="W954" s="44"/>
      <c r="X954" s="44"/>
      <c r="Y954" s="44"/>
    </row>
    <row r="955" spans="2:25" s="37" customFormat="1" x14ac:dyDescent="0.45"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49"/>
      <c r="N955" s="50"/>
      <c r="O955" s="44"/>
      <c r="P955" s="44"/>
      <c r="Q955" s="44"/>
      <c r="R955" s="48"/>
      <c r="S955" s="48"/>
      <c r="T955" s="44"/>
      <c r="U955" s="44"/>
      <c r="V955" s="44"/>
      <c r="W955" s="44"/>
      <c r="X955" s="44"/>
      <c r="Y955" s="44"/>
    </row>
    <row r="956" spans="2:25" s="37" customFormat="1" x14ac:dyDescent="0.45"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49"/>
      <c r="N956" s="50"/>
      <c r="O956" s="44"/>
      <c r="P956" s="44"/>
      <c r="Q956" s="44"/>
      <c r="R956" s="48"/>
      <c r="S956" s="48"/>
      <c r="T956" s="44"/>
      <c r="U956" s="44"/>
      <c r="V956" s="44"/>
      <c r="W956" s="44"/>
      <c r="X956" s="44"/>
      <c r="Y956" s="44"/>
    </row>
    <row r="957" spans="2:25" s="37" customFormat="1" x14ac:dyDescent="0.45"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49"/>
      <c r="N957" s="50"/>
      <c r="O957" s="44"/>
      <c r="P957" s="44"/>
      <c r="Q957" s="44"/>
      <c r="R957" s="48"/>
      <c r="S957" s="48"/>
      <c r="T957" s="44"/>
      <c r="U957" s="44"/>
      <c r="V957" s="44"/>
      <c r="W957" s="44"/>
      <c r="X957" s="44"/>
      <c r="Y957" s="44"/>
    </row>
    <row r="958" spans="2:25" s="37" customFormat="1" x14ac:dyDescent="0.45"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49"/>
      <c r="N958" s="50"/>
      <c r="O958" s="44"/>
      <c r="P958" s="44"/>
      <c r="Q958" s="44"/>
      <c r="R958" s="48"/>
      <c r="S958" s="48"/>
      <c r="T958" s="44"/>
      <c r="U958" s="44"/>
      <c r="V958" s="44"/>
      <c r="W958" s="44"/>
      <c r="X958" s="44"/>
      <c r="Y958" s="44"/>
    </row>
    <row r="959" spans="2:25" s="37" customFormat="1" x14ac:dyDescent="0.45"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49"/>
      <c r="N959" s="50"/>
      <c r="O959" s="44"/>
      <c r="P959" s="44"/>
      <c r="Q959" s="44"/>
      <c r="R959" s="48"/>
      <c r="S959" s="48"/>
      <c r="T959" s="44"/>
      <c r="U959" s="44"/>
      <c r="V959" s="44"/>
      <c r="W959" s="44"/>
      <c r="X959" s="44"/>
      <c r="Y959" s="44"/>
    </row>
    <row r="960" spans="2:25" s="37" customFormat="1" x14ac:dyDescent="0.45"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49"/>
      <c r="N960" s="50"/>
      <c r="O960" s="44"/>
      <c r="P960" s="44"/>
      <c r="Q960" s="44"/>
      <c r="R960" s="48"/>
      <c r="S960" s="48"/>
      <c r="T960" s="44"/>
      <c r="U960" s="44"/>
      <c r="V960" s="44"/>
      <c r="W960" s="44"/>
      <c r="X960" s="44"/>
      <c r="Y960" s="44"/>
    </row>
    <row r="961" spans="2:25" s="37" customFormat="1" x14ac:dyDescent="0.45"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49"/>
      <c r="N961" s="50"/>
      <c r="O961" s="44"/>
      <c r="P961" s="44"/>
      <c r="Q961" s="44"/>
      <c r="R961" s="48"/>
      <c r="S961" s="48"/>
      <c r="T961" s="44"/>
      <c r="U961" s="44"/>
      <c r="V961" s="44"/>
      <c r="W961" s="44"/>
      <c r="X961" s="44"/>
      <c r="Y961" s="44"/>
    </row>
    <row r="962" spans="2:25" s="37" customFormat="1" x14ac:dyDescent="0.45"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49"/>
      <c r="N962" s="50"/>
      <c r="O962" s="44"/>
      <c r="P962" s="44"/>
      <c r="Q962" s="44"/>
      <c r="R962" s="48"/>
      <c r="S962" s="48"/>
      <c r="T962" s="44"/>
      <c r="U962" s="44"/>
      <c r="V962" s="44"/>
      <c r="W962" s="44"/>
      <c r="X962" s="44"/>
      <c r="Y962" s="44"/>
    </row>
    <row r="963" spans="2:25" s="37" customFormat="1" x14ac:dyDescent="0.45"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49"/>
      <c r="N963" s="50"/>
      <c r="O963" s="44"/>
      <c r="P963" s="44"/>
      <c r="Q963" s="44"/>
      <c r="R963" s="48"/>
      <c r="S963" s="48"/>
      <c r="T963" s="44"/>
      <c r="U963" s="44"/>
      <c r="V963" s="44"/>
      <c r="W963" s="44"/>
      <c r="X963" s="44"/>
      <c r="Y963" s="44"/>
    </row>
    <row r="964" spans="2:25" s="37" customFormat="1" x14ac:dyDescent="0.45"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49"/>
      <c r="N964" s="50"/>
      <c r="O964" s="44"/>
      <c r="P964" s="44"/>
      <c r="Q964" s="44"/>
      <c r="R964" s="48"/>
      <c r="S964" s="48"/>
      <c r="T964" s="44"/>
      <c r="U964" s="44"/>
      <c r="V964" s="44"/>
      <c r="W964" s="44"/>
      <c r="X964" s="44"/>
      <c r="Y964" s="44"/>
    </row>
    <row r="965" spans="2:25" s="37" customFormat="1" x14ac:dyDescent="0.45"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49"/>
      <c r="N965" s="50"/>
      <c r="O965" s="44"/>
      <c r="P965" s="44"/>
      <c r="Q965" s="44"/>
      <c r="R965" s="48"/>
      <c r="S965" s="48"/>
      <c r="T965" s="44"/>
      <c r="U965" s="44"/>
      <c r="V965" s="44"/>
      <c r="W965" s="44"/>
      <c r="X965" s="44"/>
      <c r="Y965" s="44"/>
    </row>
    <row r="966" spans="2:25" s="37" customFormat="1" x14ac:dyDescent="0.45"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49"/>
      <c r="N966" s="50"/>
      <c r="O966" s="44"/>
      <c r="P966" s="44"/>
      <c r="Q966" s="44"/>
      <c r="R966" s="48"/>
      <c r="S966" s="48"/>
      <c r="T966" s="44"/>
      <c r="U966" s="44"/>
      <c r="V966" s="44"/>
      <c r="W966" s="44"/>
      <c r="X966" s="44"/>
      <c r="Y966" s="44"/>
    </row>
    <row r="967" spans="2:25" s="37" customFormat="1" x14ac:dyDescent="0.45"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49"/>
      <c r="N967" s="50"/>
      <c r="O967" s="44"/>
      <c r="P967" s="44"/>
      <c r="Q967" s="44"/>
      <c r="R967" s="48"/>
      <c r="S967" s="48"/>
      <c r="T967" s="44"/>
      <c r="U967" s="44"/>
      <c r="V967" s="44"/>
      <c r="W967" s="44"/>
      <c r="X967" s="44"/>
      <c r="Y967" s="44"/>
    </row>
    <row r="968" spans="2:25" s="37" customFormat="1" x14ac:dyDescent="0.45"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49"/>
      <c r="N968" s="50"/>
      <c r="O968" s="44"/>
      <c r="P968" s="44"/>
      <c r="Q968" s="44"/>
      <c r="R968" s="48"/>
      <c r="S968" s="48"/>
      <c r="T968" s="44"/>
      <c r="U968" s="44"/>
      <c r="V968" s="44"/>
      <c r="W968" s="44"/>
      <c r="X968" s="44"/>
      <c r="Y968" s="44"/>
    </row>
    <row r="969" spans="2:25" s="37" customFormat="1" x14ac:dyDescent="0.45"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49"/>
      <c r="N969" s="50"/>
      <c r="O969" s="44"/>
      <c r="P969" s="44"/>
      <c r="Q969" s="44"/>
      <c r="R969" s="48"/>
      <c r="S969" s="48"/>
      <c r="T969" s="44"/>
      <c r="U969" s="44"/>
      <c r="V969" s="44"/>
      <c r="W969" s="44"/>
      <c r="X969" s="44"/>
      <c r="Y969" s="44"/>
    </row>
    <row r="970" spans="2:25" s="37" customFormat="1" x14ac:dyDescent="0.45"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49"/>
      <c r="N970" s="50"/>
      <c r="O970" s="44"/>
      <c r="P970" s="44"/>
      <c r="Q970" s="44"/>
      <c r="R970" s="48"/>
      <c r="S970" s="48"/>
      <c r="T970" s="44"/>
      <c r="U970" s="44"/>
      <c r="V970" s="44"/>
      <c r="W970" s="44"/>
      <c r="X970" s="44"/>
      <c r="Y970" s="44"/>
    </row>
    <row r="971" spans="2:25" s="37" customFormat="1" x14ac:dyDescent="0.45"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49"/>
      <c r="N971" s="50"/>
      <c r="O971" s="44"/>
      <c r="P971" s="44"/>
      <c r="Q971" s="44"/>
      <c r="R971" s="48"/>
      <c r="S971" s="48"/>
      <c r="T971" s="44"/>
      <c r="U971" s="44"/>
      <c r="V971" s="44"/>
      <c r="W971" s="44"/>
      <c r="X971" s="44"/>
      <c r="Y971" s="44"/>
    </row>
    <row r="972" spans="2:25" s="37" customFormat="1" x14ac:dyDescent="0.45"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49"/>
      <c r="N972" s="50"/>
      <c r="O972" s="44"/>
      <c r="P972" s="44"/>
      <c r="Q972" s="44"/>
      <c r="R972" s="48"/>
      <c r="S972" s="48"/>
      <c r="T972" s="44"/>
      <c r="U972" s="44"/>
      <c r="V972" s="44"/>
      <c r="W972" s="44"/>
      <c r="X972" s="44"/>
      <c r="Y972" s="44"/>
    </row>
    <row r="973" spans="2:25" s="37" customFormat="1" x14ac:dyDescent="0.45"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49"/>
      <c r="N973" s="50"/>
      <c r="O973" s="44"/>
      <c r="P973" s="44"/>
      <c r="Q973" s="44"/>
      <c r="R973" s="48"/>
      <c r="S973" s="48"/>
      <c r="T973" s="44"/>
      <c r="U973" s="44"/>
      <c r="V973" s="44"/>
      <c r="W973" s="44"/>
      <c r="X973" s="44"/>
      <c r="Y973" s="44"/>
    </row>
    <row r="974" spans="2:25" s="37" customFormat="1" x14ac:dyDescent="0.45"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49"/>
      <c r="N974" s="50"/>
      <c r="O974" s="44"/>
      <c r="P974" s="44"/>
      <c r="Q974" s="44"/>
      <c r="R974" s="48"/>
      <c r="S974" s="48"/>
      <c r="T974" s="44"/>
      <c r="U974" s="44"/>
      <c r="V974" s="44"/>
      <c r="W974" s="44"/>
      <c r="X974" s="44"/>
      <c r="Y974" s="44"/>
    </row>
    <row r="975" spans="2:25" s="37" customFormat="1" x14ac:dyDescent="0.45"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49"/>
      <c r="N975" s="50"/>
      <c r="O975" s="44"/>
      <c r="P975" s="44"/>
      <c r="Q975" s="44"/>
      <c r="R975" s="48"/>
      <c r="S975" s="48"/>
      <c r="T975" s="44"/>
      <c r="U975" s="44"/>
      <c r="V975" s="44"/>
      <c r="W975" s="44"/>
      <c r="X975" s="44"/>
      <c r="Y975" s="44"/>
    </row>
    <row r="976" spans="2:25" s="37" customFormat="1" x14ac:dyDescent="0.45"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49"/>
      <c r="N976" s="50"/>
      <c r="O976" s="44"/>
      <c r="P976" s="44"/>
      <c r="Q976" s="44"/>
      <c r="R976" s="48"/>
      <c r="S976" s="48"/>
      <c r="T976" s="44"/>
      <c r="U976" s="44"/>
      <c r="V976" s="44"/>
      <c r="W976" s="44"/>
      <c r="X976" s="44"/>
      <c r="Y976" s="44"/>
    </row>
    <row r="977" spans="2:25" s="37" customFormat="1" x14ac:dyDescent="0.45"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49"/>
      <c r="N977" s="50"/>
      <c r="O977" s="44"/>
      <c r="P977" s="44"/>
      <c r="Q977" s="44"/>
      <c r="R977" s="48"/>
      <c r="S977" s="48"/>
      <c r="T977" s="44"/>
      <c r="U977" s="44"/>
      <c r="V977" s="44"/>
      <c r="W977" s="44"/>
      <c r="X977" s="44"/>
      <c r="Y977" s="44"/>
    </row>
    <row r="978" spans="2:25" s="37" customFormat="1" x14ac:dyDescent="0.45"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49"/>
      <c r="N978" s="50"/>
      <c r="O978" s="44"/>
      <c r="P978" s="44"/>
      <c r="Q978" s="44"/>
      <c r="R978" s="48"/>
      <c r="S978" s="48"/>
      <c r="T978" s="44"/>
      <c r="U978" s="44"/>
      <c r="V978" s="44"/>
      <c r="W978" s="44"/>
      <c r="X978" s="44"/>
      <c r="Y978" s="44"/>
    </row>
    <row r="979" spans="2:25" s="37" customFormat="1" x14ac:dyDescent="0.45"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49"/>
      <c r="N979" s="50"/>
      <c r="O979" s="44"/>
      <c r="P979" s="44"/>
      <c r="Q979" s="44"/>
      <c r="R979" s="48"/>
      <c r="S979" s="48"/>
      <c r="T979" s="44"/>
      <c r="U979" s="44"/>
      <c r="V979" s="44"/>
      <c r="W979" s="44"/>
      <c r="X979" s="44"/>
      <c r="Y979" s="44"/>
    </row>
    <row r="980" spans="2:25" s="37" customFormat="1" x14ac:dyDescent="0.45"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49"/>
      <c r="N980" s="50"/>
      <c r="O980" s="44"/>
      <c r="P980" s="44"/>
      <c r="Q980" s="44"/>
      <c r="R980" s="48"/>
      <c r="S980" s="48"/>
      <c r="T980" s="44"/>
      <c r="U980" s="44"/>
      <c r="V980" s="44"/>
      <c r="W980" s="44"/>
      <c r="X980" s="44"/>
      <c r="Y980" s="44"/>
    </row>
    <row r="981" spans="2:25" s="37" customFormat="1" x14ac:dyDescent="0.45"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49"/>
      <c r="N981" s="50"/>
      <c r="O981" s="44"/>
      <c r="P981" s="44"/>
      <c r="Q981" s="44"/>
      <c r="R981" s="48"/>
      <c r="S981" s="48"/>
      <c r="T981" s="44"/>
      <c r="U981" s="44"/>
      <c r="V981" s="44"/>
      <c r="W981" s="44"/>
      <c r="X981" s="44"/>
      <c r="Y981" s="44"/>
    </row>
    <row r="982" spans="2:25" s="37" customFormat="1" x14ac:dyDescent="0.45"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49"/>
      <c r="N982" s="50"/>
      <c r="O982" s="44"/>
      <c r="P982" s="44"/>
      <c r="Q982" s="44"/>
      <c r="R982" s="48"/>
      <c r="S982" s="48"/>
      <c r="T982" s="44"/>
      <c r="U982" s="44"/>
      <c r="V982" s="44"/>
      <c r="W982" s="44"/>
      <c r="X982" s="44"/>
      <c r="Y982" s="44"/>
    </row>
    <row r="983" spans="2:25" s="37" customFormat="1" x14ac:dyDescent="0.45"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49"/>
      <c r="N983" s="50"/>
      <c r="O983" s="44"/>
      <c r="P983" s="44"/>
      <c r="Q983" s="44"/>
      <c r="R983" s="48"/>
      <c r="S983" s="48"/>
      <c r="T983" s="44"/>
      <c r="U983" s="44"/>
      <c r="V983" s="44"/>
      <c r="W983" s="44"/>
      <c r="X983" s="44"/>
      <c r="Y983" s="44"/>
    </row>
    <row r="984" spans="2:25" s="37" customFormat="1" x14ac:dyDescent="0.45"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49"/>
      <c r="N984" s="50"/>
      <c r="O984" s="44"/>
      <c r="P984" s="44"/>
      <c r="Q984" s="44"/>
      <c r="R984" s="48"/>
      <c r="S984" s="48"/>
      <c r="T984" s="44"/>
      <c r="U984" s="44"/>
      <c r="V984" s="44"/>
      <c r="W984" s="44"/>
      <c r="X984" s="44"/>
      <c r="Y984" s="44"/>
    </row>
    <row r="985" spans="2:25" s="37" customFormat="1" x14ac:dyDescent="0.45"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49"/>
      <c r="N985" s="50"/>
      <c r="O985" s="44"/>
      <c r="P985" s="44"/>
      <c r="Q985" s="44"/>
      <c r="R985" s="48"/>
      <c r="S985" s="48"/>
      <c r="T985" s="44"/>
      <c r="U985" s="44"/>
      <c r="V985" s="44"/>
      <c r="W985" s="44"/>
      <c r="X985" s="44"/>
      <c r="Y985" s="44"/>
    </row>
    <row r="986" spans="2:25" s="37" customFormat="1" x14ac:dyDescent="0.45"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49"/>
      <c r="N986" s="50"/>
      <c r="O986" s="44"/>
      <c r="P986" s="44"/>
      <c r="Q986" s="44"/>
      <c r="R986" s="48"/>
      <c r="S986" s="48"/>
      <c r="T986" s="44"/>
      <c r="U986" s="44"/>
      <c r="V986" s="44"/>
      <c r="W986" s="44"/>
      <c r="X986" s="44"/>
      <c r="Y986" s="44"/>
    </row>
    <row r="987" spans="2:25" s="37" customFormat="1" x14ac:dyDescent="0.45"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49"/>
      <c r="N987" s="50"/>
      <c r="O987" s="44"/>
      <c r="P987" s="44"/>
      <c r="Q987" s="44"/>
      <c r="R987" s="48"/>
      <c r="S987" s="48"/>
      <c r="T987" s="44"/>
      <c r="U987" s="44"/>
      <c r="V987" s="44"/>
      <c r="W987" s="44"/>
      <c r="X987" s="44"/>
      <c r="Y987" s="44"/>
    </row>
    <row r="988" spans="2:25" s="37" customFormat="1" x14ac:dyDescent="0.45"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49"/>
      <c r="N988" s="50"/>
      <c r="O988" s="44"/>
      <c r="P988" s="44"/>
      <c r="Q988" s="44"/>
      <c r="R988" s="48"/>
      <c r="S988" s="48"/>
      <c r="T988" s="44"/>
      <c r="U988" s="44"/>
      <c r="V988" s="44"/>
      <c r="W988" s="44"/>
      <c r="X988" s="44"/>
      <c r="Y988" s="44"/>
    </row>
    <row r="989" spans="2:25" s="37" customFormat="1" x14ac:dyDescent="0.45"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49"/>
      <c r="N989" s="50"/>
      <c r="O989" s="44"/>
      <c r="P989" s="44"/>
      <c r="Q989" s="44"/>
      <c r="R989" s="48"/>
      <c r="S989" s="48"/>
      <c r="T989" s="44"/>
      <c r="U989" s="44"/>
      <c r="V989" s="44"/>
      <c r="W989" s="44"/>
      <c r="X989" s="44"/>
      <c r="Y989" s="44"/>
    </row>
    <row r="990" spans="2:25" s="37" customFormat="1" x14ac:dyDescent="0.45"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49"/>
      <c r="N990" s="50"/>
      <c r="O990" s="44"/>
      <c r="P990" s="44"/>
      <c r="Q990" s="44"/>
      <c r="R990" s="48"/>
      <c r="S990" s="48"/>
      <c r="T990" s="44"/>
      <c r="U990" s="44"/>
      <c r="V990" s="44"/>
      <c r="W990" s="44"/>
      <c r="X990" s="44"/>
      <c r="Y990" s="44"/>
    </row>
    <row r="991" spans="2:25" s="37" customFormat="1" x14ac:dyDescent="0.45"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49"/>
      <c r="N991" s="50"/>
      <c r="O991" s="44"/>
      <c r="P991" s="44"/>
      <c r="Q991" s="44"/>
      <c r="R991" s="48"/>
      <c r="S991" s="48"/>
      <c r="T991" s="44"/>
      <c r="U991" s="44"/>
      <c r="V991" s="44"/>
      <c r="W991" s="44"/>
      <c r="X991" s="44"/>
      <c r="Y991" s="44"/>
    </row>
    <row r="992" spans="2:25" s="37" customFormat="1" x14ac:dyDescent="0.45"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49"/>
      <c r="N992" s="50"/>
      <c r="O992" s="44"/>
      <c r="P992" s="44"/>
      <c r="Q992" s="44"/>
      <c r="R992" s="48"/>
      <c r="S992" s="48"/>
      <c r="T992" s="44"/>
      <c r="U992" s="44"/>
      <c r="V992" s="44"/>
      <c r="W992" s="44"/>
      <c r="X992" s="44"/>
      <c r="Y992" s="44"/>
    </row>
    <row r="993" spans="2:25" s="37" customFormat="1" x14ac:dyDescent="0.45"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49"/>
      <c r="N993" s="50"/>
      <c r="O993" s="44"/>
      <c r="P993" s="44"/>
      <c r="Q993" s="44"/>
      <c r="R993" s="48"/>
      <c r="S993" s="48"/>
      <c r="T993" s="44"/>
      <c r="U993" s="44"/>
      <c r="V993" s="44"/>
      <c r="W993" s="44"/>
      <c r="X993" s="44"/>
      <c r="Y993" s="44"/>
    </row>
    <row r="994" spans="2:25" s="37" customFormat="1" x14ac:dyDescent="0.45"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49"/>
      <c r="N994" s="50"/>
      <c r="O994" s="44"/>
      <c r="P994" s="44"/>
      <c r="Q994" s="44"/>
      <c r="R994" s="48"/>
      <c r="S994" s="48"/>
      <c r="T994" s="44"/>
      <c r="U994" s="44"/>
      <c r="V994" s="44"/>
      <c r="W994" s="44"/>
      <c r="X994" s="44"/>
      <c r="Y994" s="44"/>
    </row>
    <row r="995" spans="2:25" s="37" customFormat="1" x14ac:dyDescent="0.45"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49"/>
      <c r="N995" s="50"/>
      <c r="O995" s="44"/>
      <c r="P995" s="44"/>
      <c r="Q995" s="44"/>
      <c r="R995" s="48"/>
      <c r="S995" s="48"/>
      <c r="T995" s="44"/>
      <c r="U995" s="44"/>
      <c r="V995" s="44"/>
      <c r="W995" s="44"/>
      <c r="X995" s="44"/>
      <c r="Y995" s="44"/>
    </row>
    <row r="996" spans="2:25" s="37" customFormat="1" x14ac:dyDescent="0.45"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49"/>
      <c r="N996" s="50"/>
      <c r="O996" s="44"/>
      <c r="P996" s="44"/>
      <c r="Q996" s="44"/>
      <c r="R996" s="48"/>
      <c r="S996" s="48"/>
      <c r="T996" s="44"/>
      <c r="U996" s="44"/>
      <c r="V996" s="44"/>
      <c r="W996" s="44"/>
      <c r="X996" s="44"/>
      <c r="Y996" s="44"/>
    </row>
    <row r="997" spans="2:25" s="37" customFormat="1" x14ac:dyDescent="0.45"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49"/>
      <c r="N997" s="50"/>
      <c r="O997" s="44"/>
      <c r="P997" s="44"/>
      <c r="Q997" s="44"/>
      <c r="R997" s="48"/>
      <c r="S997" s="48"/>
      <c r="T997" s="44"/>
      <c r="U997" s="44"/>
      <c r="V997" s="44"/>
      <c r="W997" s="44"/>
      <c r="X997" s="44"/>
      <c r="Y997" s="44"/>
    </row>
    <row r="998" spans="2:25" s="37" customFormat="1" x14ac:dyDescent="0.45"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49"/>
      <c r="N998" s="50"/>
      <c r="O998" s="44"/>
      <c r="P998" s="44"/>
      <c r="Q998" s="44"/>
      <c r="R998" s="48"/>
      <c r="S998" s="48"/>
      <c r="T998" s="44"/>
      <c r="U998" s="44"/>
      <c r="V998" s="44"/>
      <c r="W998" s="44"/>
      <c r="X998" s="44"/>
      <c r="Y998" s="44"/>
    </row>
    <row r="999" spans="2:25" s="37" customFormat="1" x14ac:dyDescent="0.45"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49"/>
      <c r="N999" s="50"/>
      <c r="O999" s="44"/>
      <c r="P999" s="44"/>
      <c r="Q999" s="44"/>
      <c r="R999" s="48"/>
      <c r="S999" s="48"/>
      <c r="T999" s="44"/>
      <c r="U999" s="44"/>
      <c r="V999" s="44"/>
      <c r="W999" s="44"/>
      <c r="X999" s="44"/>
      <c r="Y999" s="44"/>
    </row>
    <row r="1000" spans="2:25" s="37" customFormat="1" x14ac:dyDescent="0.45"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49"/>
      <c r="N1000" s="50"/>
      <c r="O1000" s="44"/>
      <c r="P1000" s="44"/>
      <c r="Q1000" s="44"/>
      <c r="R1000" s="48"/>
      <c r="S1000" s="48"/>
      <c r="T1000" s="44"/>
      <c r="U1000" s="44"/>
      <c r="V1000" s="44"/>
      <c r="W1000" s="44"/>
      <c r="X1000" s="44"/>
      <c r="Y1000" s="44"/>
    </row>
    <row r="1001" spans="2:25" s="37" customFormat="1" x14ac:dyDescent="0.45">
      <c r="B1001" s="50"/>
      <c r="C1001" s="50"/>
      <c r="D1001" s="50"/>
      <c r="E1001" s="50"/>
      <c r="F1001" s="50"/>
      <c r="G1001" s="50"/>
      <c r="H1001" s="50"/>
      <c r="I1001" s="50"/>
      <c r="J1001" s="50"/>
      <c r="K1001" s="50"/>
      <c r="L1001" s="50"/>
      <c r="M1001" s="49"/>
      <c r="N1001" s="50"/>
      <c r="O1001" s="44"/>
      <c r="P1001" s="44"/>
      <c r="Q1001" s="44"/>
      <c r="R1001" s="48"/>
      <c r="S1001" s="48"/>
      <c r="T1001" s="44"/>
      <c r="U1001" s="44"/>
      <c r="V1001" s="44"/>
      <c r="W1001" s="44"/>
      <c r="X1001" s="44"/>
      <c r="Y1001" s="44"/>
    </row>
    <row r="1002" spans="2:25" s="37" customFormat="1" x14ac:dyDescent="0.45">
      <c r="B1002" s="50"/>
      <c r="C1002" s="50"/>
      <c r="D1002" s="50"/>
      <c r="E1002" s="50"/>
      <c r="F1002" s="50"/>
      <c r="G1002" s="50"/>
      <c r="H1002" s="50"/>
      <c r="I1002" s="50"/>
      <c r="J1002" s="50"/>
      <c r="K1002" s="50"/>
      <c r="L1002" s="50"/>
      <c r="M1002" s="49"/>
      <c r="N1002" s="50"/>
      <c r="O1002" s="44"/>
      <c r="P1002" s="44"/>
      <c r="Q1002" s="44"/>
      <c r="R1002" s="48"/>
      <c r="S1002" s="48"/>
      <c r="T1002" s="44"/>
      <c r="U1002" s="44"/>
      <c r="V1002" s="44"/>
      <c r="W1002" s="44"/>
      <c r="X1002" s="44"/>
      <c r="Y1002" s="44"/>
    </row>
    <row r="1003" spans="2:25" s="37" customFormat="1" x14ac:dyDescent="0.45">
      <c r="B1003" s="50"/>
      <c r="C1003" s="50"/>
      <c r="D1003" s="50"/>
      <c r="E1003" s="50"/>
      <c r="F1003" s="50"/>
      <c r="G1003" s="50"/>
      <c r="H1003" s="50"/>
      <c r="I1003" s="50"/>
      <c r="J1003" s="50"/>
      <c r="K1003" s="50"/>
      <c r="L1003" s="50"/>
      <c r="M1003" s="49"/>
      <c r="N1003" s="50"/>
      <c r="O1003" s="44"/>
      <c r="P1003" s="44"/>
      <c r="Q1003" s="44"/>
      <c r="R1003" s="48"/>
      <c r="S1003" s="48"/>
      <c r="T1003" s="44"/>
      <c r="U1003" s="44"/>
      <c r="V1003" s="44"/>
      <c r="W1003" s="44"/>
      <c r="X1003" s="44"/>
      <c r="Y1003" s="44"/>
    </row>
    <row r="1004" spans="2:25" s="37" customFormat="1" x14ac:dyDescent="0.45">
      <c r="B1004" s="50"/>
      <c r="C1004" s="50"/>
      <c r="D1004" s="50"/>
      <c r="E1004" s="50"/>
      <c r="F1004" s="50"/>
      <c r="G1004" s="50"/>
      <c r="H1004" s="50"/>
      <c r="I1004" s="50"/>
      <c r="J1004" s="50"/>
      <c r="K1004" s="50"/>
      <c r="L1004" s="50"/>
      <c r="M1004" s="49"/>
      <c r="N1004" s="50"/>
      <c r="O1004" s="44"/>
      <c r="P1004" s="44"/>
      <c r="Q1004" s="44"/>
      <c r="R1004" s="48"/>
      <c r="S1004" s="48"/>
      <c r="T1004" s="44"/>
      <c r="U1004" s="44"/>
      <c r="V1004" s="44"/>
      <c r="W1004" s="44"/>
      <c r="X1004" s="44"/>
      <c r="Y1004" s="44"/>
    </row>
    <row r="1005" spans="2:25" s="37" customFormat="1" x14ac:dyDescent="0.45">
      <c r="B1005" s="50"/>
      <c r="C1005" s="50"/>
      <c r="D1005" s="50"/>
      <c r="E1005" s="50"/>
      <c r="F1005" s="50"/>
      <c r="G1005" s="50"/>
      <c r="H1005" s="50"/>
      <c r="I1005" s="50"/>
      <c r="J1005" s="50"/>
      <c r="K1005" s="50"/>
      <c r="L1005" s="50"/>
      <c r="M1005" s="49"/>
      <c r="N1005" s="50"/>
      <c r="O1005" s="44"/>
      <c r="P1005" s="44"/>
      <c r="Q1005" s="44"/>
      <c r="R1005" s="48"/>
      <c r="S1005" s="48"/>
      <c r="T1005" s="44"/>
      <c r="U1005" s="44"/>
      <c r="V1005" s="44"/>
      <c r="W1005" s="44"/>
      <c r="X1005" s="44"/>
      <c r="Y1005" s="44"/>
    </row>
    <row r="1006" spans="2:25" s="37" customFormat="1" x14ac:dyDescent="0.45">
      <c r="B1006" s="50"/>
      <c r="C1006" s="50"/>
      <c r="D1006" s="50"/>
      <c r="E1006" s="50"/>
      <c r="F1006" s="50"/>
      <c r="G1006" s="50"/>
      <c r="H1006" s="50"/>
      <c r="I1006" s="50"/>
      <c r="J1006" s="50"/>
      <c r="K1006" s="50"/>
      <c r="L1006" s="50"/>
      <c r="M1006" s="49"/>
      <c r="N1006" s="50"/>
      <c r="O1006" s="44"/>
      <c r="P1006" s="44"/>
      <c r="Q1006" s="44"/>
      <c r="R1006" s="48"/>
      <c r="S1006" s="48"/>
      <c r="T1006" s="44"/>
      <c r="U1006" s="44"/>
      <c r="V1006" s="44"/>
      <c r="W1006" s="44"/>
      <c r="X1006" s="44"/>
      <c r="Y1006" s="44"/>
    </row>
    <row r="1007" spans="2:25" s="37" customFormat="1" x14ac:dyDescent="0.45">
      <c r="B1007" s="50"/>
      <c r="C1007" s="50"/>
      <c r="D1007" s="50"/>
      <c r="E1007" s="50"/>
      <c r="F1007" s="50"/>
      <c r="G1007" s="50"/>
      <c r="H1007" s="50"/>
      <c r="I1007" s="50"/>
      <c r="J1007" s="50"/>
      <c r="K1007" s="50"/>
      <c r="L1007" s="50"/>
      <c r="M1007" s="49"/>
      <c r="N1007" s="50"/>
      <c r="O1007" s="44"/>
      <c r="P1007" s="44"/>
      <c r="Q1007" s="44"/>
      <c r="R1007" s="48"/>
      <c r="S1007" s="48"/>
      <c r="T1007" s="44"/>
      <c r="U1007" s="44"/>
      <c r="V1007" s="44"/>
      <c r="W1007" s="44"/>
      <c r="X1007" s="44"/>
      <c r="Y1007" s="44"/>
    </row>
    <row r="1008" spans="2:25" s="37" customFormat="1" x14ac:dyDescent="0.45">
      <c r="B1008" s="50"/>
      <c r="C1008" s="50"/>
      <c r="D1008" s="50"/>
      <c r="E1008" s="50"/>
      <c r="F1008" s="50"/>
      <c r="G1008" s="50"/>
      <c r="H1008" s="50"/>
      <c r="I1008" s="50"/>
      <c r="J1008" s="50"/>
      <c r="K1008" s="50"/>
      <c r="L1008" s="50"/>
      <c r="M1008" s="49"/>
      <c r="N1008" s="50"/>
      <c r="O1008" s="44"/>
      <c r="P1008" s="44"/>
      <c r="Q1008" s="44"/>
      <c r="R1008" s="48"/>
      <c r="S1008" s="48"/>
      <c r="T1008" s="44"/>
      <c r="U1008" s="44"/>
      <c r="V1008" s="44"/>
      <c r="W1008" s="44"/>
      <c r="X1008" s="44"/>
      <c r="Y1008" s="44"/>
    </row>
    <row r="1009" spans="2:25" s="37" customFormat="1" x14ac:dyDescent="0.45">
      <c r="B1009" s="50"/>
      <c r="C1009" s="50"/>
      <c r="D1009" s="50"/>
      <c r="E1009" s="50"/>
      <c r="F1009" s="50"/>
      <c r="G1009" s="50"/>
      <c r="H1009" s="50"/>
      <c r="I1009" s="50"/>
      <c r="J1009" s="50"/>
      <c r="K1009" s="50"/>
      <c r="L1009" s="50"/>
      <c r="M1009" s="49"/>
      <c r="N1009" s="50"/>
      <c r="O1009" s="44"/>
      <c r="P1009" s="44"/>
      <c r="Q1009" s="44"/>
      <c r="R1009" s="48"/>
      <c r="S1009" s="48"/>
      <c r="T1009" s="44"/>
      <c r="U1009" s="44"/>
      <c r="V1009" s="44"/>
      <c r="W1009" s="44"/>
      <c r="X1009" s="44"/>
      <c r="Y1009" s="44"/>
    </row>
    <row r="1010" spans="2:25" s="37" customFormat="1" x14ac:dyDescent="0.45">
      <c r="B1010" s="50"/>
      <c r="C1010" s="50"/>
      <c r="D1010" s="50"/>
      <c r="E1010" s="50"/>
      <c r="F1010" s="50"/>
      <c r="G1010" s="50"/>
      <c r="H1010" s="50"/>
      <c r="I1010" s="50"/>
      <c r="J1010" s="50"/>
      <c r="K1010" s="50"/>
      <c r="L1010" s="50"/>
      <c r="M1010" s="49"/>
      <c r="N1010" s="50"/>
      <c r="O1010" s="44"/>
      <c r="P1010" s="44"/>
      <c r="Q1010" s="44"/>
      <c r="R1010" s="48"/>
      <c r="S1010" s="48"/>
      <c r="T1010" s="44"/>
      <c r="U1010" s="44"/>
      <c r="V1010" s="44"/>
      <c r="W1010" s="44"/>
      <c r="X1010" s="44"/>
      <c r="Y1010" s="44"/>
    </row>
    <row r="1011" spans="2:25" s="37" customFormat="1" x14ac:dyDescent="0.45">
      <c r="B1011" s="50"/>
      <c r="C1011" s="50"/>
      <c r="D1011" s="50"/>
      <c r="E1011" s="50"/>
      <c r="F1011" s="50"/>
      <c r="G1011" s="50"/>
      <c r="H1011" s="50"/>
      <c r="I1011" s="50"/>
      <c r="J1011" s="50"/>
      <c r="K1011" s="50"/>
      <c r="L1011" s="50"/>
      <c r="M1011" s="49"/>
      <c r="N1011" s="50"/>
      <c r="O1011" s="44"/>
      <c r="P1011" s="44"/>
      <c r="Q1011" s="44"/>
      <c r="R1011" s="48"/>
      <c r="S1011" s="48"/>
      <c r="T1011" s="44"/>
      <c r="U1011" s="44"/>
      <c r="V1011" s="44"/>
      <c r="W1011" s="44"/>
      <c r="X1011" s="44"/>
      <c r="Y1011" s="44"/>
    </row>
    <row r="1012" spans="2:25" s="37" customFormat="1" x14ac:dyDescent="0.45">
      <c r="B1012" s="50"/>
      <c r="C1012" s="50"/>
      <c r="D1012" s="50"/>
      <c r="E1012" s="50"/>
      <c r="F1012" s="50"/>
      <c r="G1012" s="50"/>
      <c r="H1012" s="50"/>
      <c r="I1012" s="50"/>
      <c r="J1012" s="50"/>
      <c r="K1012" s="50"/>
      <c r="L1012" s="50"/>
      <c r="M1012" s="49"/>
      <c r="N1012" s="50"/>
      <c r="O1012" s="44"/>
      <c r="P1012" s="44"/>
      <c r="Q1012" s="44"/>
      <c r="R1012" s="48"/>
      <c r="S1012" s="48"/>
      <c r="T1012" s="44"/>
      <c r="U1012" s="44"/>
      <c r="V1012" s="44"/>
      <c r="W1012" s="44"/>
      <c r="X1012" s="44"/>
      <c r="Y1012" s="44"/>
    </row>
    <row r="1013" spans="2:25" s="37" customFormat="1" x14ac:dyDescent="0.45">
      <c r="B1013" s="50"/>
      <c r="C1013" s="50"/>
      <c r="D1013" s="50"/>
      <c r="E1013" s="50"/>
      <c r="F1013" s="50"/>
      <c r="G1013" s="50"/>
      <c r="H1013" s="50"/>
      <c r="I1013" s="50"/>
      <c r="J1013" s="50"/>
      <c r="K1013" s="50"/>
      <c r="L1013" s="50"/>
      <c r="M1013" s="49"/>
      <c r="N1013" s="50"/>
      <c r="O1013" s="44"/>
      <c r="P1013" s="44"/>
      <c r="Q1013" s="44"/>
      <c r="R1013" s="48"/>
      <c r="S1013" s="48"/>
      <c r="T1013" s="44"/>
      <c r="U1013" s="44"/>
      <c r="V1013" s="44"/>
      <c r="W1013" s="44"/>
      <c r="X1013" s="44"/>
      <c r="Y1013" s="44"/>
    </row>
    <row r="1014" spans="2:25" s="37" customFormat="1" x14ac:dyDescent="0.45">
      <c r="B1014" s="50"/>
      <c r="C1014" s="50"/>
      <c r="D1014" s="50"/>
      <c r="E1014" s="50"/>
      <c r="F1014" s="50"/>
      <c r="G1014" s="50"/>
      <c r="H1014" s="50"/>
      <c r="I1014" s="50"/>
      <c r="J1014" s="50"/>
      <c r="K1014" s="50"/>
      <c r="L1014" s="50"/>
      <c r="M1014" s="49"/>
      <c r="N1014" s="50"/>
      <c r="O1014" s="44"/>
      <c r="P1014" s="44"/>
      <c r="Q1014" s="44"/>
      <c r="R1014" s="48"/>
      <c r="S1014" s="48"/>
      <c r="T1014" s="44"/>
      <c r="U1014" s="44"/>
      <c r="V1014" s="44"/>
      <c r="W1014" s="44"/>
      <c r="X1014" s="44"/>
      <c r="Y1014" s="44"/>
    </row>
    <row r="1015" spans="2:25" s="37" customFormat="1" x14ac:dyDescent="0.45">
      <c r="B1015" s="50"/>
      <c r="C1015" s="50"/>
      <c r="D1015" s="50"/>
      <c r="E1015" s="50"/>
      <c r="F1015" s="50"/>
      <c r="G1015" s="50"/>
      <c r="H1015" s="50"/>
      <c r="I1015" s="50"/>
      <c r="J1015" s="50"/>
      <c r="K1015" s="50"/>
      <c r="L1015" s="50"/>
      <c r="M1015" s="49"/>
      <c r="N1015" s="50"/>
      <c r="O1015" s="44"/>
      <c r="P1015" s="44"/>
      <c r="Q1015" s="44"/>
      <c r="R1015" s="48"/>
      <c r="S1015" s="48"/>
      <c r="T1015" s="44"/>
      <c r="U1015" s="44"/>
      <c r="V1015" s="44"/>
      <c r="W1015" s="44"/>
      <c r="X1015" s="44"/>
      <c r="Y1015" s="44"/>
    </row>
    <row r="1016" spans="2:25" s="37" customFormat="1" x14ac:dyDescent="0.45">
      <c r="B1016" s="50"/>
      <c r="C1016" s="50"/>
      <c r="D1016" s="50"/>
      <c r="E1016" s="50"/>
      <c r="F1016" s="50"/>
      <c r="G1016" s="50"/>
      <c r="H1016" s="50"/>
      <c r="I1016" s="50"/>
      <c r="J1016" s="50"/>
      <c r="K1016" s="50"/>
      <c r="L1016" s="50"/>
      <c r="M1016" s="49"/>
      <c r="N1016" s="50"/>
      <c r="O1016" s="44"/>
      <c r="P1016" s="44"/>
      <c r="Q1016" s="44"/>
      <c r="R1016" s="48"/>
      <c r="S1016" s="48"/>
      <c r="T1016" s="44"/>
      <c r="U1016" s="44"/>
      <c r="V1016" s="44"/>
      <c r="W1016" s="44"/>
      <c r="X1016" s="44"/>
      <c r="Y1016" s="44"/>
    </row>
    <row r="1017" spans="2:25" s="37" customFormat="1" x14ac:dyDescent="0.45">
      <c r="B1017" s="50"/>
      <c r="C1017" s="50"/>
      <c r="D1017" s="50"/>
      <c r="E1017" s="50"/>
      <c r="F1017" s="50"/>
      <c r="G1017" s="50"/>
      <c r="H1017" s="50"/>
      <c r="I1017" s="50"/>
      <c r="J1017" s="50"/>
      <c r="K1017" s="50"/>
      <c r="L1017" s="50"/>
      <c r="M1017" s="49"/>
      <c r="N1017" s="50"/>
      <c r="O1017" s="44"/>
      <c r="P1017" s="44"/>
      <c r="Q1017" s="44"/>
      <c r="R1017" s="48"/>
      <c r="S1017" s="48"/>
      <c r="T1017" s="44"/>
      <c r="U1017" s="44"/>
      <c r="V1017" s="44"/>
      <c r="W1017" s="44"/>
      <c r="X1017" s="44"/>
      <c r="Y1017" s="44"/>
    </row>
    <row r="1018" spans="2:25" s="37" customFormat="1" x14ac:dyDescent="0.45">
      <c r="B1018" s="50"/>
      <c r="C1018" s="50"/>
      <c r="D1018" s="50"/>
      <c r="E1018" s="50"/>
      <c r="F1018" s="50"/>
      <c r="G1018" s="50"/>
      <c r="H1018" s="50"/>
      <c r="I1018" s="50"/>
      <c r="J1018" s="50"/>
      <c r="K1018" s="50"/>
      <c r="L1018" s="50"/>
      <c r="M1018" s="49"/>
      <c r="N1018" s="50"/>
      <c r="O1018" s="44"/>
      <c r="P1018" s="44"/>
      <c r="Q1018" s="44"/>
      <c r="R1018" s="48"/>
      <c r="S1018" s="48"/>
      <c r="T1018" s="44"/>
      <c r="U1018" s="44"/>
      <c r="V1018" s="44"/>
      <c r="W1018" s="44"/>
      <c r="X1018" s="44"/>
      <c r="Y1018" s="44"/>
    </row>
    <row r="1019" spans="2:25" s="37" customFormat="1" x14ac:dyDescent="0.45">
      <c r="B1019" s="50"/>
      <c r="C1019" s="50"/>
      <c r="D1019" s="50"/>
      <c r="E1019" s="50"/>
      <c r="F1019" s="50"/>
      <c r="G1019" s="50"/>
      <c r="H1019" s="50"/>
      <c r="I1019" s="50"/>
      <c r="J1019" s="50"/>
      <c r="K1019" s="50"/>
      <c r="L1019" s="50"/>
      <c r="M1019" s="49"/>
      <c r="N1019" s="50"/>
      <c r="O1019" s="44"/>
      <c r="P1019" s="44"/>
      <c r="Q1019" s="44"/>
      <c r="R1019" s="48"/>
      <c r="S1019" s="48"/>
      <c r="T1019" s="44"/>
      <c r="U1019" s="44"/>
      <c r="V1019" s="44"/>
      <c r="W1019" s="44"/>
      <c r="X1019" s="44"/>
      <c r="Y1019" s="44"/>
    </row>
    <row r="1020" spans="2:25" s="37" customFormat="1" x14ac:dyDescent="0.45">
      <c r="B1020" s="50"/>
      <c r="C1020" s="50"/>
      <c r="D1020" s="50"/>
      <c r="E1020" s="50"/>
      <c r="F1020" s="50"/>
      <c r="G1020" s="50"/>
      <c r="H1020" s="50"/>
      <c r="I1020" s="50"/>
      <c r="J1020" s="50"/>
      <c r="K1020" s="50"/>
      <c r="L1020" s="50"/>
      <c r="M1020" s="49"/>
      <c r="N1020" s="50"/>
      <c r="O1020" s="44"/>
      <c r="P1020" s="44"/>
      <c r="Q1020" s="44"/>
      <c r="R1020" s="48"/>
      <c r="S1020" s="48"/>
      <c r="T1020" s="44"/>
      <c r="U1020" s="44"/>
      <c r="V1020" s="44"/>
      <c r="W1020" s="44"/>
      <c r="X1020" s="44"/>
      <c r="Y1020" s="44"/>
    </row>
    <row r="1021" spans="2:25" s="37" customFormat="1" x14ac:dyDescent="0.45">
      <c r="B1021" s="50"/>
      <c r="C1021" s="50"/>
      <c r="D1021" s="50"/>
      <c r="E1021" s="50"/>
      <c r="F1021" s="50"/>
      <c r="G1021" s="50"/>
      <c r="H1021" s="50"/>
      <c r="I1021" s="50"/>
      <c r="J1021" s="50"/>
      <c r="K1021" s="50"/>
      <c r="L1021" s="50"/>
      <c r="M1021" s="49"/>
      <c r="N1021" s="50"/>
      <c r="O1021" s="44"/>
      <c r="P1021" s="44"/>
      <c r="Q1021" s="44"/>
      <c r="R1021" s="48"/>
      <c r="S1021" s="48"/>
      <c r="T1021" s="44"/>
      <c r="U1021" s="44"/>
      <c r="V1021" s="44"/>
      <c r="W1021" s="44"/>
      <c r="X1021" s="44"/>
      <c r="Y1021" s="44"/>
    </row>
    <row r="1022" spans="2:25" s="37" customFormat="1" x14ac:dyDescent="0.45">
      <c r="B1022" s="50"/>
      <c r="C1022" s="50"/>
      <c r="D1022" s="50"/>
      <c r="E1022" s="50"/>
      <c r="F1022" s="50"/>
      <c r="G1022" s="50"/>
      <c r="H1022" s="50"/>
      <c r="I1022" s="50"/>
      <c r="J1022" s="50"/>
      <c r="K1022" s="50"/>
      <c r="L1022" s="50"/>
      <c r="M1022" s="49"/>
      <c r="N1022" s="50"/>
      <c r="O1022" s="44"/>
      <c r="P1022" s="44"/>
      <c r="Q1022" s="44"/>
      <c r="R1022" s="48"/>
      <c r="S1022" s="48"/>
      <c r="T1022" s="44"/>
      <c r="U1022" s="44"/>
      <c r="V1022" s="44"/>
      <c r="W1022" s="44"/>
      <c r="X1022" s="44"/>
      <c r="Y1022" s="44"/>
    </row>
    <row r="1023" spans="2:25" s="37" customFormat="1" x14ac:dyDescent="0.45">
      <c r="B1023" s="50"/>
      <c r="C1023" s="50"/>
      <c r="D1023" s="50"/>
      <c r="E1023" s="50"/>
      <c r="F1023" s="50"/>
      <c r="G1023" s="50"/>
      <c r="H1023" s="50"/>
      <c r="I1023" s="50"/>
      <c r="J1023" s="50"/>
      <c r="K1023" s="50"/>
      <c r="L1023" s="50"/>
      <c r="M1023" s="49"/>
      <c r="N1023" s="50"/>
      <c r="O1023" s="44"/>
      <c r="P1023" s="44"/>
      <c r="Q1023" s="44"/>
      <c r="R1023" s="48"/>
      <c r="S1023" s="48"/>
      <c r="T1023" s="44"/>
      <c r="U1023" s="44"/>
      <c r="V1023" s="44"/>
      <c r="W1023" s="44"/>
      <c r="X1023" s="44"/>
      <c r="Y1023" s="44"/>
    </row>
    <row r="1024" spans="2:25" s="37" customFormat="1" x14ac:dyDescent="0.45">
      <c r="B1024" s="50"/>
      <c r="C1024" s="50"/>
      <c r="D1024" s="50"/>
      <c r="E1024" s="50"/>
      <c r="F1024" s="50"/>
      <c r="G1024" s="50"/>
      <c r="H1024" s="50"/>
      <c r="I1024" s="50"/>
      <c r="J1024" s="50"/>
      <c r="K1024" s="50"/>
      <c r="L1024" s="50"/>
      <c r="M1024" s="49"/>
      <c r="N1024" s="50"/>
      <c r="O1024" s="44"/>
      <c r="P1024" s="44"/>
      <c r="Q1024" s="44"/>
      <c r="R1024" s="48"/>
      <c r="S1024" s="48"/>
      <c r="T1024" s="44"/>
      <c r="U1024" s="44"/>
      <c r="V1024" s="44"/>
      <c r="W1024" s="44"/>
      <c r="X1024" s="44"/>
      <c r="Y1024" s="44"/>
    </row>
    <row r="1025" spans="2:25" s="37" customFormat="1" x14ac:dyDescent="0.45">
      <c r="B1025" s="50"/>
      <c r="C1025" s="50"/>
      <c r="D1025" s="50"/>
      <c r="E1025" s="50"/>
      <c r="F1025" s="50"/>
      <c r="G1025" s="50"/>
      <c r="H1025" s="50"/>
      <c r="I1025" s="50"/>
      <c r="J1025" s="50"/>
      <c r="K1025" s="50"/>
      <c r="L1025" s="50"/>
      <c r="M1025" s="49"/>
      <c r="N1025" s="50"/>
      <c r="O1025" s="44"/>
      <c r="P1025" s="44"/>
      <c r="Q1025" s="44"/>
      <c r="R1025" s="48"/>
      <c r="S1025" s="48"/>
      <c r="T1025" s="44"/>
      <c r="U1025" s="44"/>
      <c r="V1025" s="44"/>
      <c r="W1025" s="44"/>
      <c r="X1025" s="44"/>
      <c r="Y1025" s="44"/>
    </row>
    <row r="1026" spans="2:25" s="37" customFormat="1" x14ac:dyDescent="0.45">
      <c r="B1026" s="50"/>
      <c r="C1026" s="50"/>
      <c r="D1026" s="50"/>
      <c r="E1026" s="50"/>
      <c r="F1026" s="50"/>
      <c r="G1026" s="50"/>
      <c r="H1026" s="50"/>
      <c r="I1026" s="50"/>
      <c r="J1026" s="50"/>
      <c r="K1026" s="50"/>
      <c r="L1026" s="50"/>
      <c r="M1026" s="49"/>
      <c r="N1026" s="50"/>
      <c r="O1026" s="44"/>
      <c r="P1026" s="44"/>
      <c r="Q1026" s="44"/>
      <c r="R1026" s="48"/>
      <c r="S1026" s="48"/>
      <c r="T1026" s="44"/>
      <c r="U1026" s="44"/>
      <c r="V1026" s="44"/>
      <c r="W1026" s="44"/>
      <c r="X1026" s="44"/>
      <c r="Y1026" s="44"/>
    </row>
    <row r="1027" spans="2:25" s="37" customFormat="1" x14ac:dyDescent="0.45">
      <c r="B1027" s="50"/>
      <c r="C1027" s="50"/>
      <c r="D1027" s="50"/>
      <c r="E1027" s="50"/>
      <c r="F1027" s="50"/>
      <c r="G1027" s="50"/>
      <c r="H1027" s="50"/>
      <c r="I1027" s="50"/>
      <c r="J1027" s="50"/>
      <c r="K1027" s="50"/>
      <c r="L1027" s="50"/>
      <c r="M1027" s="49"/>
      <c r="N1027" s="50"/>
      <c r="O1027" s="44"/>
      <c r="P1027" s="44"/>
      <c r="Q1027" s="44"/>
      <c r="R1027" s="48"/>
      <c r="S1027" s="48"/>
      <c r="T1027" s="44"/>
      <c r="U1027" s="44"/>
      <c r="V1027" s="44"/>
      <c r="W1027" s="44"/>
      <c r="X1027" s="44"/>
      <c r="Y1027" s="44"/>
    </row>
    <row r="1028" spans="2:25" s="37" customFormat="1" x14ac:dyDescent="0.45">
      <c r="B1028" s="50"/>
      <c r="C1028" s="50"/>
      <c r="D1028" s="50"/>
      <c r="E1028" s="50"/>
      <c r="F1028" s="50"/>
      <c r="G1028" s="50"/>
      <c r="H1028" s="50"/>
      <c r="I1028" s="50"/>
      <c r="J1028" s="50"/>
      <c r="K1028" s="50"/>
      <c r="L1028" s="50"/>
      <c r="M1028" s="49"/>
      <c r="N1028" s="50"/>
      <c r="O1028" s="44"/>
      <c r="P1028" s="44"/>
      <c r="Q1028" s="44"/>
      <c r="R1028" s="48"/>
      <c r="S1028" s="48"/>
      <c r="T1028" s="44"/>
      <c r="U1028" s="44"/>
      <c r="V1028" s="44"/>
      <c r="W1028" s="44"/>
      <c r="X1028" s="44"/>
      <c r="Y1028" s="44"/>
    </row>
    <row r="1029" spans="2:25" s="37" customFormat="1" x14ac:dyDescent="0.45">
      <c r="B1029" s="50"/>
      <c r="C1029" s="50"/>
      <c r="D1029" s="50"/>
      <c r="E1029" s="50"/>
      <c r="F1029" s="50"/>
      <c r="G1029" s="50"/>
      <c r="H1029" s="50"/>
      <c r="I1029" s="50"/>
      <c r="J1029" s="50"/>
      <c r="K1029" s="50"/>
      <c r="L1029" s="50"/>
      <c r="M1029" s="49"/>
      <c r="N1029" s="50"/>
      <c r="O1029" s="44"/>
      <c r="P1029" s="44"/>
      <c r="Q1029" s="44"/>
      <c r="R1029" s="48"/>
      <c r="S1029" s="48"/>
      <c r="T1029" s="44"/>
      <c r="U1029" s="44"/>
      <c r="V1029" s="44"/>
      <c r="W1029" s="44"/>
      <c r="X1029" s="44"/>
      <c r="Y1029" s="44"/>
    </row>
    <row r="1030" spans="2:25" s="37" customFormat="1" x14ac:dyDescent="0.45">
      <c r="B1030" s="50"/>
      <c r="C1030" s="50"/>
      <c r="D1030" s="50"/>
      <c r="E1030" s="50"/>
      <c r="F1030" s="50"/>
      <c r="G1030" s="50"/>
      <c r="H1030" s="50"/>
      <c r="I1030" s="50"/>
      <c r="J1030" s="50"/>
      <c r="K1030" s="50"/>
      <c r="L1030" s="50"/>
      <c r="M1030" s="49"/>
      <c r="N1030" s="50"/>
      <c r="O1030" s="44"/>
      <c r="P1030" s="44"/>
      <c r="Q1030" s="44"/>
      <c r="R1030" s="48"/>
      <c r="S1030" s="48"/>
      <c r="T1030" s="44"/>
      <c r="U1030" s="44"/>
      <c r="V1030" s="44"/>
      <c r="W1030" s="44"/>
      <c r="X1030" s="44"/>
      <c r="Y1030" s="44"/>
    </row>
    <row r="1031" spans="2:25" s="37" customFormat="1" x14ac:dyDescent="0.45">
      <c r="B1031" s="50"/>
      <c r="C1031" s="50"/>
      <c r="D1031" s="50"/>
      <c r="E1031" s="50"/>
      <c r="F1031" s="50"/>
      <c r="G1031" s="50"/>
      <c r="H1031" s="50"/>
      <c r="I1031" s="50"/>
      <c r="J1031" s="50"/>
      <c r="K1031" s="50"/>
      <c r="L1031" s="50"/>
      <c r="M1031" s="49"/>
      <c r="N1031" s="50"/>
      <c r="O1031" s="44"/>
      <c r="P1031" s="44"/>
      <c r="Q1031" s="44"/>
      <c r="R1031" s="48"/>
      <c r="S1031" s="48"/>
      <c r="T1031" s="44"/>
      <c r="U1031" s="44"/>
      <c r="V1031" s="44"/>
      <c r="W1031" s="44"/>
      <c r="X1031" s="44"/>
      <c r="Y1031" s="44"/>
    </row>
    <row r="1032" spans="2:25" s="37" customFormat="1" x14ac:dyDescent="0.45">
      <c r="B1032" s="50"/>
      <c r="C1032" s="50"/>
      <c r="D1032" s="50"/>
      <c r="E1032" s="50"/>
      <c r="F1032" s="50"/>
      <c r="G1032" s="50"/>
      <c r="H1032" s="50"/>
      <c r="I1032" s="50"/>
      <c r="J1032" s="50"/>
      <c r="K1032" s="50"/>
      <c r="L1032" s="50"/>
      <c r="M1032" s="49"/>
      <c r="N1032" s="50"/>
      <c r="O1032" s="44"/>
      <c r="P1032" s="44"/>
      <c r="Q1032" s="44"/>
      <c r="R1032" s="48"/>
      <c r="S1032" s="48"/>
      <c r="T1032" s="44"/>
      <c r="U1032" s="44"/>
      <c r="V1032" s="44"/>
      <c r="W1032" s="44"/>
      <c r="X1032" s="44"/>
      <c r="Y1032" s="44"/>
    </row>
    <row r="1033" spans="2:25" s="37" customFormat="1" x14ac:dyDescent="0.45">
      <c r="B1033" s="50"/>
      <c r="C1033" s="50"/>
      <c r="D1033" s="50"/>
      <c r="E1033" s="50"/>
      <c r="F1033" s="50"/>
      <c r="G1033" s="50"/>
      <c r="H1033" s="50"/>
      <c r="I1033" s="50"/>
      <c r="J1033" s="50"/>
      <c r="K1033" s="50"/>
      <c r="L1033" s="50"/>
      <c r="M1033" s="49"/>
      <c r="N1033" s="50"/>
      <c r="O1033" s="44"/>
      <c r="P1033" s="44"/>
      <c r="Q1033" s="44"/>
      <c r="R1033" s="48"/>
      <c r="S1033" s="48"/>
      <c r="T1033" s="44"/>
      <c r="U1033" s="44"/>
      <c r="V1033" s="44"/>
      <c r="W1033" s="44"/>
      <c r="X1033" s="44"/>
      <c r="Y1033" s="44"/>
    </row>
    <row r="1034" spans="2:25" s="37" customFormat="1" x14ac:dyDescent="0.45">
      <c r="B1034" s="50"/>
      <c r="C1034" s="50"/>
      <c r="D1034" s="50"/>
      <c r="E1034" s="50"/>
      <c r="F1034" s="50"/>
      <c r="G1034" s="50"/>
      <c r="H1034" s="50"/>
      <c r="I1034" s="50"/>
      <c r="J1034" s="50"/>
      <c r="K1034" s="50"/>
      <c r="L1034" s="50"/>
      <c r="M1034" s="49"/>
      <c r="N1034" s="50"/>
      <c r="O1034" s="44"/>
      <c r="P1034" s="44"/>
      <c r="Q1034" s="44"/>
      <c r="R1034" s="48"/>
      <c r="S1034" s="48"/>
      <c r="T1034" s="44"/>
      <c r="U1034" s="44"/>
      <c r="V1034" s="44"/>
      <c r="W1034" s="44"/>
      <c r="X1034" s="44"/>
      <c r="Y1034" s="44"/>
    </row>
    <row r="1035" spans="2:25" s="37" customFormat="1" x14ac:dyDescent="0.45">
      <c r="B1035" s="50"/>
      <c r="C1035" s="50"/>
      <c r="D1035" s="50"/>
      <c r="E1035" s="50"/>
      <c r="F1035" s="50"/>
      <c r="G1035" s="50"/>
      <c r="H1035" s="50"/>
      <c r="I1035" s="50"/>
      <c r="J1035" s="50"/>
      <c r="K1035" s="50"/>
      <c r="L1035" s="50"/>
      <c r="M1035" s="49"/>
      <c r="N1035" s="50"/>
      <c r="O1035" s="44"/>
      <c r="P1035" s="44"/>
      <c r="Q1035" s="44"/>
      <c r="R1035" s="48"/>
      <c r="S1035" s="48"/>
      <c r="T1035" s="44"/>
      <c r="U1035" s="44"/>
      <c r="V1035" s="44"/>
      <c r="W1035" s="44"/>
      <c r="X1035" s="44"/>
      <c r="Y1035" s="44"/>
    </row>
    <row r="1036" spans="2:25" s="37" customFormat="1" x14ac:dyDescent="0.45">
      <c r="B1036" s="50"/>
      <c r="C1036" s="50"/>
      <c r="D1036" s="50"/>
      <c r="E1036" s="50"/>
      <c r="F1036" s="50"/>
      <c r="G1036" s="50"/>
      <c r="H1036" s="50"/>
      <c r="I1036" s="50"/>
      <c r="J1036" s="50"/>
      <c r="K1036" s="50"/>
      <c r="L1036" s="50"/>
      <c r="M1036" s="49"/>
      <c r="N1036" s="50"/>
      <c r="O1036" s="44"/>
      <c r="P1036" s="44"/>
      <c r="Q1036" s="44"/>
      <c r="R1036" s="48"/>
      <c r="S1036" s="48"/>
      <c r="T1036" s="44"/>
      <c r="U1036" s="44"/>
      <c r="V1036" s="44"/>
      <c r="W1036" s="44"/>
      <c r="X1036" s="44"/>
      <c r="Y1036" s="44"/>
    </row>
    <row r="1037" spans="2:25" s="37" customFormat="1" x14ac:dyDescent="0.45">
      <c r="B1037" s="50"/>
      <c r="C1037" s="50"/>
      <c r="D1037" s="50"/>
      <c r="E1037" s="50"/>
      <c r="F1037" s="50"/>
      <c r="G1037" s="50"/>
      <c r="H1037" s="50"/>
      <c r="I1037" s="50"/>
      <c r="J1037" s="50"/>
      <c r="K1037" s="50"/>
      <c r="L1037" s="50"/>
      <c r="M1037" s="49"/>
      <c r="N1037" s="50"/>
      <c r="O1037" s="44"/>
      <c r="P1037" s="44"/>
      <c r="Q1037" s="44"/>
      <c r="R1037" s="48"/>
      <c r="S1037" s="48"/>
      <c r="T1037" s="44"/>
      <c r="U1037" s="44"/>
      <c r="V1037" s="44"/>
      <c r="W1037" s="44"/>
      <c r="X1037" s="44"/>
      <c r="Y1037" s="44"/>
    </row>
    <row r="1038" spans="2:25" s="37" customFormat="1" x14ac:dyDescent="0.45">
      <c r="B1038" s="50"/>
      <c r="C1038" s="50"/>
      <c r="D1038" s="50"/>
      <c r="E1038" s="50"/>
      <c r="F1038" s="50"/>
      <c r="G1038" s="50"/>
      <c r="H1038" s="50"/>
      <c r="I1038" s="50"/>
      <c r="J1038" s="50"/>
      <c r="K1038" s="50"/>
      <c r="L1038" s="50"/>
      <c r="M1038" s="49"/>
      <c r="N1038" s="50"/>
      <c r="O1038" s="44"/>
      <c r="P1038" s="44"/>
      <c r="Q1038" s="44"/>
      <c r="R1038" s="48"/>
      <c r="S1038" s="48"/>
      <c r="T1038" s="44"/>
      <c r="U1038" s="44"/>
      <c r="V1038" s="44"/>
      <c r="W1038" s="44"/>
      <c r="X1038" s="44"/>
      <c r="Y1038" s="44"/>
    </row>
    <row r="1039" spans="2:25" s="37" customFormat="1" x14ac:dyDescent="0.45">
      <c r="B1039" s="50"/>
      <c r="C1039" s="50"/>
      <c r="D1039" s="50"/>
      <c r="E1039" s="50"/>
      <c r="F1039" s="50"/>
      <c r="G1039" s="50"/>
      <c r="H1039" s="50"/>
      <c r="I1039" s="50"/>
      <c r="J1039" s="50"/>
      <c r="K1039" s="50"/>
      <c r="L1039" s="50"/>
      <c r="M1039" s="49"/>
      <c r="N1039" s="50"/>
      <c r="O1039" s="44"/>
      <c r="P1039" s="44"/>
      <c r="Q1039" s="44"/>
      <c r="R1039" s="48"/>
      <c r="S1039" s="48"/>
      <c r="T1039" s="44"/>
      <c r="U1039" s="44"/>
      <c r="V1039" s="44"/>
      <c r="W1039" s="44"/>
      <c r="X1039" s="44"/>
      <c r="Y1039" s="44"/>
    </row>
    <row r="1040" spans="2:25" s="37" customFormat="1" x14ac:dyDescent="0.45">
      <c r="B1040" s="50"/>
      <c r="C1040" s="50"/>
      <c r="D1040" s="50"/>
      <c r="E1040" s="50"/>
      <c r="F1040" s="50"/>
      <c r="G1040" s="50"/>
      <c r="H1040" s="50"/>
      <c r="I1040" s="50"/>
      <c r="J1040" s="50"/>
      <c r="K1040" s="50"/>
      <c r="L1040" s="50"/>
      <c r="M1040" s="49"/>
      <c r="N1040" s="50"/>
      <c r="O1040" s="44"/>
      <c r="P1040" s="44"/>
      <c r="Q1040" s="44"/>
      <c r="R1040" s="48"/>
      <c r="S1040" s="48"/>
      <c r="T1040" s="44"/>
      <c r="U1040" s="44"/>
      <c r="V1040" s="44"/>
      <c r="W1040" s="44"/>
      <c r="X1040" s="44"/>
      <c r="Y1040" s="44"/>
    </row>
    <row r="1041" spans="2:25" s="37" customFormat="1" x14ac:dyDescent="0.45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  <c r="M1041" s="49"/>
      <c r="N1041" s="50"/>
      <c r="O1041" s="44"/>
      <c r="P1041" s="44"/>
      <c r="Q1041" s="44"/>
      <c r="R1041" s="48"/>
      <c r="S1041" s="48"/>
      <c r="T1041" s="44"/>
      <c r="U1041" s="44"/>
      <c r="V1041" s="44"/>
      <c r="W1041" s="44"/>
      <c r="X1041" s="44"/>
      <c r="Y1041" s="44"/>
    </row>
    <row r="1042" spans="2:25" s="37" customFormat="1" x14ac:dyDescent="0.45">
      <c r="B1042" s="50"/>
      <c r="C1042" s="50"/>
      <c r="D1042" s="50"/>
      <c r="E1042" s="50"/>
      <c r="F1042" s="50"/>
      <c r="G1042" s="50"/>
      <c r="H1042" s="50"/>
      <c r="I1042" s="50"/>
      <c r="J1042" s="50"/>
      <c r="K1042" s="50"/>
      <c r="L1042" s="50"/>
      <c r="M1042" s="49"/>
      <c r="N1042" s="50"/>
      <c r="O1042" s="44"/>
      <c r="P1042" s="44"/>
      <c r="Q1042" s="44"/>
      <c r="R1042" s="48"/>
      <c r="S1042" s="48"/>
      <c r="T1042" s="44"/>
      <c r="U1042" s="44"/>
      <c r="V1042" s="44"/>
      <c r="W1042" s="44"/>
      <c r="X1042" s="44"/>
      <c r="Y1042" s="44"/>
    </row>
    <row r="1043" spans="2:25" s="37" customFormat="1" x14ac:dyDescent="0.45">
      <c r="B1043" s="50"/>
      <c r="C1043" s="50"/>
      <c r="D1043" s="50"/>
      <c r="E1043" s="50"/>
      <c r="F1043" s="50"/>
      <c r="G1043" s="50"/>
      <c r="H1043" s="50"/>
      <c r="I1043" s="50"/>
      <c r="J1043" s="50"/>
      <c r="K1043" s="50"/>
      <c r="L1043" s="50"/>
      <c r="M1043" s="49"/>
      <c r="N1043" s="50"/>
      <c r="O1043" s="44"/>
      <c r="P1043" s="44"/>
      <c r="Q1043" s="44"/>
      <c r="R1043" s="48"/>
      <c r="S1043" s="48"/>
      <c r="T1043" s="44"/>
      <c r="U1043" s="44"/>
      <c r="V1043" s="44"/>
      <c r="W1043" s="44"/>
      <c r="X1043" s="44"/>
      <c r="Y1043" s="44"/>
    </row>
    <row r="1044" spans="2:25" s="37" customFormat="1" x14ac:dyDescent="0.45">
      <c r="B1044" s="50"/>
      <c r="C1044" s="50"/>
      <c r="D1044" s="50"/>
      <c r="E1044" s="50"/>
      <c r="F1044" s="50"/>
      <c r="G1044" s="50"/>
      <c r="H1044" s="50"/>
      <c r="I1044" s="50"/>
      <c r="J1044" s="50"/>
      <c r="K1044" s="50"/>
      <c r="L1044" s="50"/>
      <c r="M1044" s="49"/>
      <c r="N1044" s="50"/>
      <c r="O1044" s="44"/>
      <c r="P1044" s="44"/>
      <c r="Q1044" s="44"/>
      <c r="R1044" s="48"/>
      <c r="S1044" s="48"/>
      <c r="T1044" s="44"/>
      <c r="U1044" s="44"/>
      <c r="V1044" s="44"/>
      <c r="W1044" s="44"/>
      <c r="X1044" s="44"/>
      <c r="Y1044" s="44"/>
    </row>
    <row r="1045" spans="2:25" s="37" customFormat="1" x14ac:dyDescent="0.45">
      <c r="B1045" s="50"/>
      <c r="C1045" s="50"/>
      <c r="D1045" s="50"/>
      <c r="E1045" s="50"/>
      <c r="F1045" s="50"/>
      <c r="G1045" s="50"/>
      <c r="H1045" s="50"/>
      <c r="I1045" s="50"/>
      <c r="J1045" s="50"/>
      <c r="K1045" s="50"/>
      <c r="L1045" s="50"/>
      <c r="M1045" s="49"/>
      <c r="N1045" s="50"/>
      <c r="O1045" s="44"/>
      <c r="P1045" s="44"/>
      <c r="Q1045" s="44"/>
      <c r="R1045" s="48"/>
      <c r="S1045" s="48"/>
      <c r="T1045" s="44"/>
      <c r="U1045" s="44"/>
      <c r="V1045" s="44"/>
      <c r="W1045" s="44"/>
      <c r="X1045" s="44"/>
      <c r="Y1045" s="44"/>
    </row>
    <row r="1046" spans="2:25" s="37" customFormat="1" x14ac:dyDescent="0.45">
      <c r="B1046" s="50"/>
      <c r="C1046" s="50"/>
      <c r="D1046" s="50"/>
      <c r="E1046" s="50"/>
      <c r="F1046" s="50"/>
      <c r="G1046" s="50"/>
      <c r="H1046" s="50"/>
      <c r="I1046" s="50"/>
      <c r="J1046" s="50"/>
      <c r="K1046" s="50"/>
      <c r="L1046" s="50"/>
      <c r="M1046" s="49"/>
      <c r="N1046" s="50"/>
      <c r="O1046" s="44"/>
      <c r="P1046" s="44"/>
      <c r="Q1046" s="44"/>
      <c r="R1046" s="48"/>
      <c r="S1046" s="48"/>
      <c r="T1046" s="44"/>
      <c r="U1046" s="44"/>
      <c r="V1046" s="44"/>
      <c r="W1046" s="44"/>
      <c r="X1046" s="44"/>
      <c r="Y1046" s="44"/>
    </row>
    <row r="1047" spans="2:25" s="37" customFormat="1" x14ac:dyDescent="0.45">
      <c r="B1047" s="50"/>
      <c r="C1047" s="50"/>
      <c r="D1047" s="50"/>
      <c r="E1047" s="50"/>
      <c r="F1047" s="50"/>
      <c r="G1047" s="50"/>
      <c r="H1047" s="50"/>
      <c r="I1047" s="50"/>
      <c r="J1047" s="50"/>
      <c r="K1047" s="50"/>
      <c r="L1047" s="50"/>
      <c r="M1047" s="49"/>
      <c r="N1047" s="50"/>
      <c r="O1047" s="44"/>
      <c r="P1047" s="44"/>
      <c r="Q1047" s="44"/>
      <c r="R1047" s="48"/>
      <c r="S1047" s="48"/>
      <c r="T1047" s="44"/>
      <c r="U1047" s="44"/>
      <c r="V1047" s="44"/>
      <c r="W1047" s="44"/>
      <c r="X1047" s="44"/>
      <c r="Y1047" s="44"/>
    </row>
    <row r="1048" spans="2:25" s="37" customFormat="1" x14ac:dyDescent="0.45">
      <c r="B1048" s="50"/>
      <c r="C1048" s="50"/>
      <c r="D1048" s="50"/>
      <c r="E1048" s="50"/>
      <c r="F1048" s="50"/>
      <c r="G1048" s="50"/>
      <c r="H1048" s="50"/>
      <c r="I1048" s="50"/>
      <c r="J1048" s="50"/>
      <c r="K1048" s="50"/>
      <c r="L1048" s="50"/>
      <c r="M1048" s="49"/>
      <c r="N1048" s="50"/>
      <c r="O1048" s="44"/>
      <c r="P1048" s="44"/>
      <c r="Q1048" s="44"/>
      <c r="R1048" s="48"/>
      <c r="S1048" s="48"/>
      <c r="T1048" s="44"/>
      <c r="U1048" s="44"/>
      <c r="V1048" s="44"/>
      <c r="W1048" s="44"/>
      <c r="X1048" s="44"/>
      <c r="Y1048" s="44"/>
    </row>
    <row r="1049" spans="2:25" s="37" customFormat="1" x14ac:dyDescent="0.45">
      <c r="B1049" s="50"/>
      <c r="C1049" s="50"/>
      <c r="D1049" s="50"/>
      <c r="E1049" s="50"/>
      <c r="F1049" s="50"/>
      <c r="G1049" s="50"/>
      <c r="H1049" s="50"/>
      <c r="I1049" s="50"/>
      <c r="J1049" s="50"/>
      <c r="K1049" s="50"/>
      <c r="L1049" s="50"/>
      <c r="M1049" s="49"/>
      <c r="N1049" s="50"/>
      <c r="O1049" s="44"/>
      <c r="P1049" s="44"/>
      <c r="Q1049" s="44"/>
      <c r="R1049" s="48"/>
      <c r="S1049" s="48"/>
      <c r="T1049" s="44"/>
      <c r="U1049" s="44"/>
      <c r="V1049" s="44"/>
      <c r="W1049" s="44"/>
      <c r="X1049" s="44"/>
      <c r="Y1049" s="44"/>
    </row>
    <row r="1050" spans="2:25" s="37" customFormat="1" x14ac:dyDescent="0.45">
      <c r="B1050" s="50"/>
      <c r="C1050" s="50"/>
      <c r="D1050" s="50"/>
      <c r="E1050" s="50"/>
      <c r="F1050" s="50"/>
      <c r="G1050" s="50"/>
      <c r="H1050" s="50"/>
      <c r="I1050" s="50"/>
      <c r="J1050" s="50"/>
      <c r="K1050" s="50"/>
      <c r="L1050" s="50"/>
      <c r="M1050" s="49"/>
      <c r="N1050" s="50"/>
      <c r="O1050" s="44"/>
      <c r="P1050" s="44"/>
      <c r="Q1050" s="44"/>
      <c r="R1050" s="48"/>
      <c r="S1050" s="48"/>
      <c r="T1050" s="44"/>
      <c r="U1050" s="44"/>
      <c r="V1050" s="44"/>
      <c r="W1050" s="44"/>
      <c r="X1050" s="44"/>
      <c r="Y1050" s="44"/>
    </row>
    <row r="1051" spans="2:25" s="37" customFormat="1" x14ac:dyDescent="0.45">
      <c r="B1051" s="50"/>
      <c r="C1051" s="50"/>
      <c r="D1051" s="50"/>
      <c r="E1051" s="50"/>
      <c r="F1051" s="50"/>
      <c r="G1051" s="50"/>
      <c r="H1051" s="50"/>
      <c r="I1051" s="50"/>
      <c r="J1051" s="50"/>
      <c r="K1051" s="50"/>
      <c r="L1051" s="50"/>
      <c r="M1051" s="49"/>
      <c r="N1051" s="50"/>
      <c r="O1051" s="44"/>
      <c r="P1051" s="44"/>
      <c r="Q1051" s="44"/>
      <c r="R1051" s="48"/>
      <c r="S1051" s="48"/>
      <c r="T1051" s="44"/>
      <c r="U1051" s="44"/>
      <c r="V1051" s="44"/>
      <c r="W1051" s="44"/>
      <c r="X1051" s="44"/>
      <c r="Y1051" s="44"/>
    </row>
    <row r="1052" spans="2:25" s="37" customFormat="1" x14ac:dyDescent="0.45">
      <c r="B1052" s="50"/>
      <c r="C1052" s="50"/>
      <c r="D1052" s="50"/>
      <c r="E1052" s="50"/>
      <c r="F1052" s="50"/>
      <c r="G1052" s="50"/>
      <c r="H1052" s="50"/>
      <c r="I1052" s="50"/>
      <c r="J1052" s="50"/>
      <c r="K1052" s="50"/>
      <c r="L1052" s="50"/>
      <c r="M1052" s="49"/>
      <c r="N1052" s="50"/>
      <c r="O1052" s="44"/>
      <c r="P1052" s="44"/>
      <c r="Q1052" s="44"/>
      <c r="R1052" s="48"/>
      <c r="S1052" s="48"/>
      <c r="T1052" s="44"/>
      <c r="U1052" s="44"/>
      <c r="V1052" s="44"/>
      <c r="W1052" s="44"/>
      <c r="X1052" s="44"/>
      <c r="Y1052" s="44"/>
    </row>
    <row r="1053" spans="2:25" s="37" customFormat="1" x14ac:dyDescent="0.45">
      <c r="B1053" s="50"/>
      <c r="C1053" s="50"/>
      <c r="D1053" s="50"/>
      <c r="E1053" s="50"/>
      <c r="F1053" s="50"/>
      <c r="G1053" s="50"/>
      <c r="H1053" s="50"/>
      <c r="I1053" s="50"/>
      <c r="J1053" s="50"/>
      <c r="K1053" s="50"/>
      <c r="L1053" s="50"/>
      <c r="M1053" s="49"/>
      <c r="N1053" s="50"/>
      <c r="O1053" s="44"/>
      <c r="P1053" s="44"/>
      <c r="Q1053" s="44"/>
      <c r="R1053" s="48"/>
      <c r="S1053" s="48"/>
      <c r="T1053" s="44"/>
      <c r="U1053" s="44"/>
      <c r="V1053" s="44"/>
      <c r="W1053" s="44"/>
      <c r="X1053" s="44"/>
      <c r="Y1053" s="44"/>
    </row>
    <row r="1054" spans="2:25" s="37" customFormat="1" x14ac:dyDescent="0.45">
      <c r="B1054" s="50"/>
      <c r="C1054" s="50"/>
      <c r="D1054" s="50"/>
      <c r="E1054" s="50"/>
      <c r="F1054" s="50"/>
      <c r="G1054" s="50"/>
      <c r="H1054" s="50"/>
      <c r="I1054" s="50"/>
      <c r="J1054" s="50"/>
      <c r="K1054" s="50"/>
      <c r="L1054" s="50"/>
      <c r="M1054" s="49"/>
      <c r="N1054" s="50"/>
      <c r="O1054" s="44"/>
      <c r="P1054" s="44"/>
      <c r="Q1054" s="44"/>
      <c r="R1054" s="48"/>
      <c r="S1054" s="48"/>
      <c r="T1054" s="44"/>
      <c r="U1054" s="44"/>
      <c r="V1054" s="44"/>
      <c r="W1054" s="44"/>
      <c r="X1054" s="44"/>
      <c r="Y1054" s="44"/>
    </row>
    <row r="1055" spans="2:25" s="37" customFormat="1" x14ac:dyDescent="0.45">
      <c r="B1055" s="50"/>
      <c r="C1055" s="50"/>
      <c r="D1055" s="50"/>
      <c r="E1055" s="50"/>
      <c r="F1055" s="50"/>
      <c r="G1055" s="50"/>
      <c r="H1055" s="50"/>
      <c r="I1055" s="50"/>
      <c r="J1055" s="50"/>
      <c r="K1055" s="50"/>
      <c r="L1055" s="50"/>
      <c r="M1055" s="49"/>
      <c r="N1055" s="50"/>
      <c r="O1055" s="44"/>
      <c r="P1055" s="44"/>
      <c r="Q1055" s="44"/>
      <c r="R1055" s="48"/>
      <c r="S1055" s="48"/>
      <c r="T1055" s="44"/>
      <c r="U1055" s="44"/>
      <c r="V1055" s="44"/>
      <c r="W1055" s="44"/>
      <c r="X1055" s="44"/>
      <c r="Y1055" s="44"/>
    </row>
    <row r="1056" spans="2:25" s="37" customFormat="1" x14ac:dyDescent="0.45">
      <c r="B1056" s="50"/>
      <c r="C1056" s="50"/>
      <c r="D1056" s="50"/>
      <c r="E1056" s="50"/>
      <c r="F1056" s="50"/>
      <c r="G1056" s="50"/>
      <c r="H1056" s="50"/>
      <c r="I1056" s="50"/>
      <c r="J1056" s="50"/>
      <c r="K1056" s="50"/>
      <c r="L1056" s="50"/>
      <c r="M1056" s="49"/>
      <c r="N1056" s="50"/>
      <c r="O1056" s="44"/>
      <c r="P1056" s="44"/>
      <c r="Q1056" s="44"/>
      <c r="R1056" s="48"/>
      <c r="S1056" s="48"/>
      <c r="T1056" s="44"/>
      <c r="U1056" s="44"/>
      <c r="V1056" s="44"/>
      <c r="W1056" s="44"/>
      <c r="X1056" s="44"/>
      <c r="Y1056" s="44"/>
    </row>
    <row r="1057" spans="2:25" s="37" customFormat="1" x14ac:dyDescent="0.45">
      <c r="B1057" s="50"/>
      <c r="C1057" s="50"/>
      <c r="D1057" s="50"/>
      <c r="E1057" s="50"/>
      <c r="F1057" s="50"/>
      <c r="G1057" s="50"/>
      <c r="H1057" s="50"/>
      <c r="I1057" s="50"/>
      <c r="J1057" s="50"/>
      <c r="K1057" s="50"/>
      <c r="L1057" s="50"/>
      <c r="M1057" s="49"/>
      <c r="N1057" s="50"/>
      <c r="O1057" s="44"/>
      <c r="P1057" s="44"/>
      <c r="Q1057" s="44"/>
      <c r="R1057" s="48"/>
      <c r="S1057" s="48"/>
      <c r="T1057" s="44"/>
      <c r="U1057" s="44"/>
      <c r="V1057" s="44"/>
      <c r="W1057" s="44"/>
      <c r="X1057" s="44"/>
      <c r="Y1057" s="44"/>
    </row>
    <row r="1058" spans="2:25" s="37" customFormat="1" x14ac:dyDescent="0.45">
      <c r="B1058" s="50"/>
      <c r="C1058" s="50"/>
      <c r="D1058" s="50"/>
      <c r="E1058" s="50"/>
      <c r="F1058" s="50"/>
      <c r="G1058" s="50"/>
      <c r="H1058" s="50"/>
      <c r="I1058" s="50"/>
      <c r="J1058" s="50"/>
      <c r="K1058" s="50"/>
      <c r="L1058" s="50"/>
      <c r="M1058" s="49"/>
      <c r="N1058" s="50"/>
      <c r="O1058" s="44"/>
      <c r="P1058" s="44"/>
      <c r="Q1058" s="44"/>
      <c r="R1058" s="48"/>
      <c r="S1058" s="48"/>
      <c r="T1058" s="44"/>
      <c r="U1058" s="44"/>
      <c r="V1058" s="44"/>
      <c r="W1058" s="44"/>
      <c r="X1058" s="44"/>
      <c r="Y1058" s="44"/>
    </row>
    <row r="1059" spans="2:25" s="37" customFormat="1" x14ac:dyDescent="0.45">
      <c r="B1059" s="50"/>
      <c r="C1059" s="50"/>
      <c r="D1059" s="50"/>
      <c r="E1059" s="50"/>
      <c r="F1059" s="50"/>
      <c r="G1059" s="50"/>
      <c r="H1059" s="50"/>
      <c r="I1059" s="50"/>
      <c r="J1059" s="50"/>
      <c r="K1059" s="50"/>
      <c r="L1059" s="50"/>
      <c r="M1059" s="49"/>
      <c r="N1059" s="50"/>
      <c r="O1059" s="44"/>
      <c r="P1059" s="44"/>
      <c r="Q1059" s="44"/>
      <c r="R1059" s="48"/>
      <c r="S1059" s="48"/>
      <c r="T1059" s="44"/>
      <c r="U1059" s="44"/>
      <c r="V1059" s="44"/>
      <c r="W1059" s="44"/>
      <c r="X1059" s="44"/>
      <c r="Y1059" s="44"/>
    </row>
    <row r="1060" spans="2:25" s="37" customFormat="1" x14ac:dyDescent="0.45">
      <c r="B1060" s="50"/>
      <c r="C1060" s="50"/>
      <c r="D1060" s="50"/>
      <c r="E1060" s="50"/>
      <c r="F1060" s="50"/>
      <c r="G1060" s="50"/>
      <c r="H1060" s="50"/>
      <c r="I1060" s="50"/>
      <c r="J1060" s="50"/>
      <c r="K1060" s="50"/>
      <c r="L1060" s="50"/>
      <c r="M1060" s="49"/>
      <c r="N1060" s="50"/>
      <c r="O1060" s="44"/>
      <c r="P1060" s="44"/>
      <c r="Q1060" s="44"/>
      <c r="R1060" s="48"/>
      <c r="S1060" s="48"/>
      <c r="T1060" s="44"/>
      <c r="U1060" s="44"/>
      <c r="V1060" s="44"/>
      <c r="W1060" s="44"/>
      <c r="X1060" s="44"/>
      <c r="Y1060" s="44"/>
    </row>
    <row r="1061" spans="2:25" s="37" customFormat="1" x14ac:dyDescent="0.45">
      <c r="B1061" s="50"/>
      <c r="C1061" s="50"/>
      <c r="D1061" s="50"/>
      <c r="E1061" s="50"/>
      <c r="F1061" s="50"/>
      <c r="G1061" s="50"/>
      <c r="H1061" s="50"/>
      <c r="I1061" s="50"/>
      <c r="J1061" s="50"/>
      <c r="K1061" s="50"/>
      <c r="L1061" s="50"/>
      <c r="M1061" s="49"/>
      <c r="N1061" s="50"/>
      <c r="O1061" s="44"/>
      <c r="P1061" s="44"/>
      <c r="Q1061" s="44"/>
      <c r="R1061" s="48"/>
      <c r="S1061" s="48"/>
      <c r="T1061" s="44"/>
      <c r="U1061" s="44"/>
      <c r="V1061" s="44"/>
      <c r="W1061" s="44"/>
      <c r="X1061" s="44"/>
      <c r="Y1061" s="44"/>
    </row>
    <row r="1062" spans="2:25" s="37" customFormat="1" x14ac:dyDescent="0.45">
      <c r="B1062" s="50"/>
      <c r="C1062" s="50"/>
      <c r="D1062" s="50"/>
      <c r="E1062" s="50"/>
      <c r="F1062" s="50"/>
      <c r="G1062" s="50"/>
      <c r="H1062" s="50"/>
      <c r="I1062" s="50"/>
      <c r="J1062" s="50"/>
      <c r="K1062" s="50"/>
      <c r="L1062" s="50"/>
      <c r="M1062" s="49"/>
      <c r="N1062" s="50"/>
      <c r="O1062" s="44"/>
      <c r="P1062" s="44"/>
      <c r="Q1062" s="44"/>
      <c r="R1062" s="48"/>
      <c r="S1062" s="48"/>
      <c r="T1062" s="44"/>
      <c r="U1062" s="44"/>
      <c r="V1062" s="44"/>
      <c r="W1062" s="44"/>
      <c r="X1062" s="44"/>
      <c r="Y1062" s="44"/>
    </row>
    <row r="1063" spans="2:25" s="37" customFormat="1" x14ac:dyDescent="0.45">
      <c r="B1063" s="50"/>
      <c r="C1063" s="50"/>
      <c r="D1063" s="50"/>
      <c r="E1063" s="50"/>
      <c r="F1063" s="50"/>
      <c r="G1063" s="50"/>
      <c r="H1063" s="50"/>
      <c r="I1063" s="50"/>
      <c r="J1063" s="50"/>
      <c r="K1063" s="50"/>
      <c r="L1063" s="50"/>
      <c r="M1063" s="49"/>
      <c r="N1063" s="50"/>
      <c r="O1063" s="44"/>
      <c r="P1063" s="44"/>
      <c r="Q1063" s="44"/>
      <c r="R1063" s="48"/>
      <c r="S1063" s="48"/>
      <c r="T1063" s="44"/>
      <c r="U1063" s="44"/>
      <c r="V1063" s="44"/>
      <c r="W1063" s="44"/>
      <c r="X1063" s="44"/>
      <c r="Y1063" s="44"/>
    </row>
    <row r="1064" spans="2:25" s="37" customFormat="1" x14ac:dyDescent="0.45">
      <c r="B1064" s="50"/>
      <c r="C1064" s="50"/>
      <c r="D1064" s="50"/>
      <c r="E1064" s="50"/>
      <c r="F1064" s="50"/>
      <c r="G1064" s="50"/>
      <c r="H1064" s="50"/>
      <c r="I1064" s="50"/>
      <c r="J1064" s="50"/>
      <c r="K1064" s="50"/>
      <c r="L1064" s="50"/>
      <c r="M1064" s="49"/>
      <c r="N1064" s="50"/>
      <c r="O1064" s="44"/>
      <c r="P1064" s="44"/>
      <c r="Q1064" s="44"/>
      <c r="R1064" s="48"/>
      <c r="S1064" s="48"/>
      <c r="T1064" s="44"/>
      <c r="U1064" s="44"/>
      <c r="V1064" s="44"/>
      <c r="W1064" s="44"/>
      <c r="X1064" s="44"/>
      <c r="Y1064" s="44"/>
    </row>
    <row r="1065" spans="2:25" s="37" customFormat="1" x14ac:dyDescent="0.45">
      <c r="B1065" s="50"/>
      <c r="C1065" s="50"/>
      <c r="D1065" s="50"/>
      <c r="E1065" s="50"/>
      <c r="F1065" s="50"/>
      <c r="G1065" s="50"/>
      <c r="H1065" s="50"/>
      <c r="I1065" s="50"/>
      <c r="J1065" s="50"/>
      <c r="K1065" s="50"/>
      <c r="L1065" s="50"/>
      <c r="M1065" s="49"/>
      <c r="N1065" s="50"/>
      <c r="O1065" s="44"/>
      <c r="P1065" s="44"/>
      <c r="Q1065" s="44"/>
      <c r="R1065" s="48"/>
      <c r="S1065" s="48"/>
      <c r="T1065" s="44"/>
      <c r="U1065" s="44"/>
      <c r="V1065" s="44"/>
      <c r="W1065" s="44"/>
      <c r="X1065" s="44"/>
      <c r="Y1065" s="44"/>
    </row>
    <row r="1066" spans="2:25" s="37" customFormat="1" x14ac:dyDescent="0.45">
      <c r="B1066" s="50"/>
      <c r="C1066" s="50"/>
      <c r="D1066" s="50"/>
      <c r="E1066" s="50"/>
      <c r="F1066" s="50"/>
      <c r="G1066" s="50"/>
      <c r="H1066" s="50"/>
      <c r="I1066" s="50"/>
      <c r="J1066" s="50"/>
      <c r="K1066" s="50"/>
      <c r="L1066" s="50"/>
      <c r="M1066" s="49"/>
      <c r="N1066" s="50"/>
      <c r="O1066" s="48"/>
      <c r="P1066" s="48"/>
      <c r="Q1066" s="48"/>
      <c r="R1066" s="48"/>
      <c r="S1066" s="48"/>
      <c r="T1066" s="44"/>
      <c r="U1066" s="44"/>
      <c r="V1066" s="44"/>
      <c r="W1066" s="44"/>
      <c r="X1066" s="44"/>
      <c r="Y1066" s="44"/>
    </row>
    <row r="1067" spans="2:25" s="37" customFormat="1" x14ac:dyDescent="0.45">
      <c r="B1067" s="50"/>
      <c r="C1067" s="50"/>
      <c r="D1067" s="50"/>
      <c r="E1067" s="50"/>
      <c r="F1067" s="50"/>
      <c r="G1067" s="50"/>
      <c r="H1067" s="50"/>
      <c r="I1067" s="50"/>
      <c r="J1067" s="50"/>
      <c r="K1067" s="50"/>
      <c r="L1067" s="50"/>
      <c r="M1067" s="49"/>
      <c r="N1067" s="50"/>
      <c r="O1067" s="48"/>
      <c r="P1067" s="48"/>
      <c r="Q1067" s="48"/>
      <c r="R1067" s="48"/>
      <c r="S1067" s="48"/>
      <c r="T1067" s="44"/>
      <c r="U1067" s="44"/>
      <c r="V1067" s="44"/>
      <c r="W1067" s="44"/>
      <c r="X1067" s="44"/>
      <c r="Y1067" s="44"/>
    </row>
    <row r="1068" spans="2:25" s="37" customFormat="1" x14ac:dyDescent="0.45">
      <c r="B1068" s="50"/>
      <c r="C1068" s="50"/>
      <c r="D1068" s="50"/>
      <c r="E1068" s="50"/>
      <c r="F1068" s="50"/>
      <c r="G1068" s="50"/>
      <c r="H1068" s="50"/>
      <c r="I1068" s="50"/>
      <c r="J1068" s="50"/>
      <c r="K1068" s="50"/>
      <c r="L1068" s="50"/>
      <c r="M1068" s="49"/>
      <c r="N1068" s="50"/>
      <c r="O1068" s="48"/>
      <c r="P1068" s="48"/>
      <c r="Q1068" s="48"/>
      <c r="R1068" s="48"/>
      <c r="S1068" s="48"/>
      <c r="T1068" s="44"/>
      <c r="U1068" s="44"/>
      <c r="V1068" s="44"/>
      <c r="W1068" s="44"/>
      <c r="X1068" s="44"/>
      <c r="Y1068" s="44"/>
    </row>
    <row r="1069" spans="2:25" s="37" customFormat="1" x14ac:dyDescent="0.45">
      <c r="B1069" s="50"/>
      <c r="C1069" s="50"/>
      <c r="D1069" s="50"/>
      <c r="E1069" s="50"/>
      <c r="F1069" s="50"/>
      <c r="G1069" s="50"/>
      <c r="H1069" s="50"/>
      <c r="I1069" s="50"/>
      <c r="J1069" s="50"/>
      <c r="K1069" s="50"/>
      <c r="L1069" s="50"/>
      <c r="M1069" s="49"/>
      <c r="N1069" s="50"/>
      <c r="O1069" s="48"/>
      <c r="P1069" s="48"/>
      <c r="Q1069" s="48"/>
      <c r="R1069" s="48"/>
      <c r="S1069" s="48"/>
      <c r="T1069" s="44"/>
      <c r="U1069" s="44"/>
      <c r="V1069" s="44"/>
      <c r="W1069" s="44"/>
      <c r="X1069" s="44"/>
      <c r="Y1069" s="44"/>
    </row>
    <row r="1070" spans="2:25" s="37" customFormat="1" x14ac:dyDescent="0.45">
      <c r="B1070" s="50"/>
      <c r="C1070" s="50"/>
      <c r="D1070" s="50"/>
      <c r="E1070" s="50"/>
      <c r="F1070" s="50"/>
      <c r="G1070" s="50"/>
      <c r="H1070" s="50"/>
      <c r="I1070" s="50"/>
      <c r="J1070" s="50"/>
      <c r="K1070" s="50"/>
      <c r="L1070" s="50"/>
      <c r="M1070" s="49"/>
      <c r="N1070" s="50"/>
      <c r="O1070" s="48"/>
      <c r="P1070" s="48"/>
      <c r="Q1070" s="48"/>
      <c r="R1070" s="48"/>
      <c r="S1070" s="48"/>
      <c r="T1070" s="44"/>
      <c r="U1070" s="44"/>
      <c r="V1070" s="44"/>
      <c r="W1070" s="44"/>
      <c r="X1070" s="44"/>
      <c r="Y1070" s="44"/>
    </row>
    <row r="1071" spans="2:25" s="37" customFormat="1" x14ac:dyDescent="0.45">
      <c r="B1071" s="50"/>
      <c r="C1071" s="50"/>
      <c r="D1071" s="50"/>
      <c r="E1071" s="50"/>
      <c r="F1071" s="50"/>
      <c r="G1071" s="50"/>
      <c r="H1071" s="50"/>
      <c r="I1071" s="50"/>
      <c r="J1071" s="50"/>
      <c r="K1071" s="50"/>
      <c r="L1071" s="50"/>
      <c r="M1071" s="49"/>
      <c r="N1071" s="50"/>
      <c r="O1071" s="48"/>
      <c r="P1071" s="48"/>
      <c r="Q1071" s="48"/>
      <c r="R1071" s="48"/>
      <c r="S1071" s="48"/>
      <c r="T1071" s="44"/>
      <c r="U1071" s="44"/>
      <c r="V1071" s="44"/>
      <c r="W1071" s="44"/>
      <c r="X1071" s="44"/>
      <c r="Y1071" s="44"/>
    </row>
    <row r="1072" spans="2:25" s="37" customFormat="1" x14ac:dyDescent="0.45">
      <c r="B1072" s="50"/>
      <c r="C1072" s="50"/>
      <c r="D1072" s="50"/>
      <c r="E1072" s="50"/>
      <c r="F1072" s="50"/>
      <c r="G1072" s="50"/>
      <c r="H1072" s="50"/>
      <c r="I1072" s="50"/>
      <c r="J1072" s="50"/>
      <c r="K1072" s="50"/>
      <c r="L1072" s="50"/>
      <c r="M1072" s="49"/>
      <c r="N1072" s="50"/>
      <c r="O1072" s="48"/>
      <c r="P1072" s="48"/>
      <c r="Q1072" s="48"/>
      <c r="R1072" s="48"/>
      <c r="S1072" s="48"/>
      <c r="T1072" s="44"/>
      <c r="U1072" s="44"/>
      <c r="V1072" s="44"/>
      <c r="W1072" s="44"/>
      <c r="X1072" s="44"/>
      <c r="Y1072" s="44"/>
    </row>
    <row r="1073" spans="2:25" s="37" customFormat="1" x14ac:dyDescent="0.45">
      <c r="B1073" s="50"/>
      <c r="C1073" s="50"/>
      <c r="D1073" s="50"/>
      <c r="E1073" s="50"/>
      <c r="F1073" s="50"/>
      <c r="G1073" s="50"/>
      <c r="H1073" s="50"/>
      <c r="I1073" s="50"/>
      <c r="J1073" s="50"/>
      <c r="K1073" s="50"/>
      <c r="L1073" s="50"/>
      <c r="M1073" s="49"/>
      <c r="N1073" s="50"/>
      <c r="O1073" s="48"/>
      <c r="P1073" s="48"/>
      <c r="Q1073" s="48"/>
      <c r="R1073" s="48"/>
      <c r="S1073" s="48"/>
      <c r="T1073" s="44"/>
      <c r="U1073" s="44"/>
      <c r="V1073" s="44"/>
      <c r="W1073" s="44"/>
      <c r="X1073" s="44"/>
      <c r="Y1073" s="44"/>
    </row>
    <row r="1074" spans="2:25" s="37" customFormat="1" x14ac:dyDescent="0.45">
      <c r="B1074" s="50"/>
      <c r="C1074" s="50"/>
      <c r="D1074" s="50"/>
      <c r="E1074" s="50"/>
      <c r="F1074" s="50"/>
      <c r="G1074" s="50"/>
      <c r="H1074" s="50"/>
      <c r="I1074" s="50"/>
      <c r="J1074" s="50"/>
      <c r="K1074" s="50"/>
      <c r="L1074" s="50"/>
      <c r="M1074" s="49"/>
      <c r="N1074" s="50"/>
      <c r="O1074" s="48"/>
      <c r="P1074" s="48"/>
      <c r="Q1074" s="48"/>
      <c r="R1074" s="48"/>
      <c r="S1074" s="48"/>
      <c r="T1074" s="44"/>
      <c r="U1074" s="44"/>
      <c r="V1074" s="44"/>
      <c r="W1074" s="44"/>
      <c r="X1074" s="44"/>
      <c r="Y1074" s="44"/>
    </row>
    <row r="1075" spans="2:25" s="37" customFormat="1" x14ac:dyDescent="0.45">
      <c r="B1075" s="50"/>
      <c r="C1075" s="50"/>
      <c r="D1075" s="50"/>
      <c r="E1075" s="50"/>
      <c r="F1075" s="50"/>
      <c r="G1075" s="50"/>
      <c r="H1075" s="50"/>
      <c r="I1075" s="50"/>
      <c r="J1075" s="50"/>
      <c r="K1075" s="50"/>
      <c r="L1075" s="50"/>
      <c r="M1075" s="49"/>
      <c r="N1075" s="50"/>
      <c r="O1075" s="48"/>
      <c r="P1075" s="48"/>
      <c r="Q1075" s="48"/>
      <c r="R1075" s="48"/>
      <c r="S1075" s="48"/>
      <c r="T1075" s="44"/>
      <c r="U1075" s="44"/>
      <c r="V1075" s="44"/>
      <c r="W1075" s="44"/>
      <c r="X1075" s="44"/>
      <c r="Y1075" s="44"/>
    </row>
    <row r="1076" spans="2:25" s="37" customFormat="1" x14ac:dyDescent="0.45">
      <c r="B1076" s="50"/>
      <c r="C1076" s="50"/>
      <c r="D1076" s="50"/>
      <c r="E1076" s="50"/>
      <c r="F1076" s="50"/>
      <c r="G1076" s="50"/>
      <c r="H1076" s="50"/>
      <c r="I1076" s="50"/>
      <c r="J1076" s="50"/>
      <c r="K1076" s="50"/>
      <c r="L1076" s="50"/>
      <c r="M1076" s="49"/>
      <c r="N1076" s="50"/>
      <c r="O1076" s="48"/>
      <c r="P1076" s="48"/>
      <c r="Q1076" s="48"/>
      <c r="R1076" s="48"/>
      <c r="S1076" s="48"/>
      <c r="T1076" s="44"/>
      <c r="U1076" s="44"/>
      <c r="V1076" s="44"/>
      <c r="W1076" s="44"/>
      <c r="X1076" s="44"/>
      <c r="Y1076" s="44"/>
    </row>
    <row r="1077" spans="2:25" s="37" customFormat="1" x14ac:dyDescent="0.45">
      <c r="B1077" s="50"/>
      <c r="C1077" s="50"/>
      <c r="D1077" s="50"/>
      <c r="E1077" s="50"/>
      <c r="F1077" s="50"/>
      <c r="G1077" s="50"/>
      <c r="H1077" s="50"/>
      <c r="I1077" s="50"/>
      <c r="J1077" s="50"/>
      <c r="K1077" s="50"/>
      <c r="L1077" s="50"/>
      <c r="M1077" s="49"/>
      <c r="N1077" s="50"/>
      <c r="O1077" s="48"/>
      <c r="P1077" s="48"/>
      <c r="Q1077" s="48"/>
      <c r="R1077" s="48"/>
      <c r="S1077" s="48"/>
      <c r="T1077" s="44"/>
      <c r="U1077" s="44"/>
      <c r="V1077" s="44"/>
      <c r="W1077" s="44"/>
      <c r="X1077" s="44"/>
      <c r="Y1077" s="44"/>
    </row>
    <row r="1078" spans="2:25" s="37" customFormat="1" x14ac:dyDescent="0.45">
      <c r="B1078" s="50"/>
      <c r="C1078" s="50"/>
      <c r="D1078" s="50"/>
      <c r="E1078" s="50"/>
      <c r="F1078" s="50"/>
      <c r="G1078" s="50"/>
      <c r="H1078" s="50"/>
      <c r="I1078" s="50"/>
      <c r="J1078" s="50"/>
      <c r="K1078" s="50"/>
      <c r="L1078" s="50"/>
      <c r="M1078" s="49"/>
      <c r="N1078" s="50"/>
      <c r="O1078" s="48"/>
      <c r="P1078" s="48"/>
      <c r="Q1078" s="48"/>
      <c r="R1078" s="48"/>
      <c r="S1078" s="48"/>
      <c r="T1078" s="44"/>
      <c r="U1078" s="44"/>
      <c r="V1078" s="44"/>
      <c r="W1078" s="44"/>
      <c r="X1078" s="44"/>
      <c r="Y1078" s="44"/>
    </row>
    <row r="1079" spans="2:25" s="37" customFormat="1" x14ac:dyDescent="0.45">
      <c r="B1079" s="50"/>
      <c r="C1079" s="50"/>
      <c r="D1079" s="50"/>
      <c r="E1079" s="50"/>
      <c r="F1079" s="50"/>
      <c r="G1079" s="50"/>
      <c r="H1079" s="50"/>
      <c r="I1079" s="50"/>
      <c r="J1079" s="50"/>
      <c r="K1079" s="50"/>
      <c r="L1079" s="50"/>
      <c r="M1079" s="49"/>
      <c r="N1079" s="50"/>
      <c r="O1079" s="48"/>
      <c r="P1079" s="48"/>
      <c r="Q1079" s="48"/>
      <c r="R1079" s="48"/>
      <c r="S1079" s="48"/>
      <c r="T1079" s="44"/>
      <c r="U1079" s="44"/>
      <c r="V1079" s="44"/>
      <c r="W1079" s="44"/>
      <c r="X1079" s="44"/>
      <c r="Y1079" s="44"/>
    </row>
    <row r="1080" spans="2:25" s="37" customFormat="1" x14ac:dyDescent="0.45">
      <c r="B1080" s="50"/>
      <c r="C1080" s="50"/>
      <c r="D1080" s="50"/>
      <c r="E1080" s="50"/>
      <c r="F1080" s="50"/>
      <c r="G1080" s="50"/>
      <c r="H1080" s="50"/>
      <c r="I1080" s="50"/>
      <c r="J1080" s="50"/>
      <c r="K1080" s="50"/>
      <c r="L1080" s="50"/>
      <c r="M1080" s="49"/>
      <c r="N1080" s="50"/>
      <c r="O1080" s="48"/>
      <c r="P1080" s="48"/>
      <c r="Q1080" s="48"/>
      <c r="R1080" s="48"/>
      <c r="S1080" s="48"/>
      <c r="T1080" s="44"/>
      <c r="U1080" s="44"/>
      <c r="V1080" s="44"/>
      <c r="W1080" s="44"/>
      <c r="X1080" s="44"/>
      <c r="Y1080" s="44"/>
    </row>
    <row r="1081" spans="2:25" s="37" customFormat="1" x14ac:dyDescent="0.45">
      <c r="B1081" s="50"/>
      <c r="C1081" s="50"/>
      <c r="D1081" s="50"/>
      <c r="E1081" s="50"/>
      <c r="F1081" s="50"/>
      <c r="G1081" s="50"/>
      <c r="H1081" s="50"/>
      <c r="I1081" s="50"/>
      <c r="J1081" s="50"/>
      <c r="K1081" s="50"/>
      <c r="L1081" s="50"/>
      <c r="M1081" s="49"/>
      <c r="N1081" s="50"/>
      <c r="O1081" s="48"/>
      <c r="P1081" s="48"/>
      <c r="Q1081" s="48"/>
      <c r="R1081" s="48"/>
      <c r="S1081" s="48"/>
      <c r="T1081" s="44"/>
      <c r="U1081" s="44"/>
      <c r="V1081" s="44"/>
      <c r="W1081" s="44"/>
      <c r="X1081" s="44"/>
      <c r="Y1081" s="44"/>
    </row>
    <row r="1082" spans="2:25" s="37" customFormat="1" x14ac:dyDescent="0.45">
      <c r="B1082" s="50"/>
      <c r="C1082" s="50"/>
      <c r="D1082" s="50"/>
      <c r="E1082" s="50"/>
      <c r="F1082" s="50"/>
      <c r="G1082" s="50"/>
      <c r="H1082" s="50"/>
      <c r="I1082" s="50"/>
      <c r="J1082" s="50"/>
      <c r="K1082" s="50"/>
      <c r="L1082" s="50"/>
      <c r="M1082" s="49"/>
      <c r="N1082" s="50"/>
      <c r="O1082" s="48"/>
      <c r="P1082" s="48"/>
      <c r="Q1082" s="48"/>
      <c r="R1082" s="48"/>
      <c r="S1082" s="48"/>
      <c r="T1082" s="44"/>
      <c r="U1082" s="44"/>
      <c r="V1082" s="44"/>
      <c r="W1082" s="44"/>
      <c r="X1082" s="44"/>
      <c r="Y1082" s="44"/>
    </row>
    <row r="1083" spans="2:25" s="37" customFormat="1" x14ac:dyDescent="0.45">
      <c r="B1083" s="50"/>
      <c r="C1083" s="50"/>
      <c r="D1083" s="50"/>
      <c r="E1083" s="50"/>
      <c r="F1083" s="50"/>
      <c r="G1083" s="50"/>
      <c r="H1083" s="50"/>
      <c r="I1083" s="50"/>
      <c r="J1083" s="50"/>
      <c r="K1083" s="50"/>
      <c r="L1083" s="50"/>
      <c r="M1083" s="49"/>
      <c r="N1083" s="50"/>
      <c r="O1083" s="48"/>
      <c r="P1083" s="48"/>
      <c r="Q1083" s="48"/>
      <c r="R1083" s="48"/>
      <c r="S1083" s="48"/>
      <c r="T1083" s="44"/>
      <c r="U1083" s="44"/>
      <c r="V1083" s="44"/>
      <c r="W1083" s="44"/>
      <c r="X1083" s="44"/>
      <c r="Y1083" s="44"/>
    </row>
    <row r="1084" spans="2:25" s="37" customFormat="1" x14ac:dyDescent="0.45">
      <c r="B1084" s="50"/>
      <c r="C1084" s="50"/>
      <c r="D1084" s="50"/>
      <c r="E1084" s="50"/>
      <c r="F1084" s="50"/>
      <c r="G1084" s="50"/>
      <c r="H1084" s="50"/>
      <c r="I1084" s="50"/>
      <c r="J1084" s="50"/>
      <c r="K1084" s="50"/>
      <c r="L1084" s="50"/>
      <c r="M1084" s="49"/>
      <c r="N1084" s="50"/>
      <c r="O1084" s="48"/>
      <c r="P1084" s="48"/>
      <c r="Q1084" s="48"/>
      <c r="R1084" s="48"/>
      <c r="S1084" s="48"/>
      <c r="T1084" s="44"/>
      <c r="U1084" s="44"/>
      <c r="V1084" s="44"/>
      <c r="W1084" s="44"/>
      <c r="X1084" s="44"/>
      <c r="Y1084" s="44"/>
    </row>
    <row r="1085" spans="2:25" s="37" customFormat="1" x14ac:dyDescent="0.45">
      <c r="B1085" s="50"/>
      <c r="C1085" s="50"/>
      <c r="D1085" s="50"/>
      <c r="E1085" s="50"/>
      <c r="F1085" s="50"/>
      <c r="G1085" s="50"/>
      <c r="H1085" s="50"/>
      <c r="I1085" s="50"/>
      <c r="J1085" s="50"/>
      <c r="K1085" s="50"/>
      <c r="L1085" s="50"/>
      <c r="M1085" s="49"/>
      <c r="N1085" s="50"/>
      <c r="O1085" s="48"/>
      <c r="P1085" s="48"/>
      <c r="Q1085" s="48"/>
      <c r="R1085" s="48"/>
      <c r="S1085" s="48"/>
      <c r="T1085" s="44"/>
      <c r="U1085" s="44"/>
      <c r="V1085" s="44"/>
      <c r="W1085" s="44"/>
      <c r="X1085" s="44"/>
      <c r="Y1085" s="44"/>
    </row>
    <row r="1086" spans="2:25" s="37" customFormat="1" x14ac:dyDescent="0.45">
      <c r="B1086" s="50"/>
      <c r="C1086" s="50"/>
      <c r="D1086" s="50"/>
      <c r="E1086" s="50"/>
      <c r="F1086" s="50"/>
      <c r="G1086" s="50"/>
      <c r="H1086" s="50"/>
      <c r="I1086" s="50"/>
      <c r="J1086" s="50"/>
      <c r="K1086" s="50"/>
      <c r="L1086" s="50"/>
      <c r="M1086" s="49"/>
      <c r="N1086" s="50"/>
      <c r="O1086" s="48"/>
      <c r="P1086" s="48"/>
      <c r="Q1086" s="48"/>
      <c r="R1086" s="48"/>
      <c r="S1086" s="48"/>
      <c r="T1086" s="44"/>
      <c r="U1086" s="44"/>
      <c r="V1086" s="44"/>
      <c r="W1086" s="44"/>
      <c r="X1086" s="44"/>
      <c r="Y1086" s="44"/>
    </row>
    <row r="1087" spans="2:25" s="37" customFormat="1" x14ac:dyDescent="0.45">
      <c r="B1087" s="50"/>
      <c r="C1087" s="50"/>
      <c r="D1087" s="50"/>
      <c r="E1087" s="50"/>
      <c r="F1087" s="50"/>
      <c r="G1087" s="50"/>
      <c r="H1087" s="50"/>
      <c r="I1087" s="50"/>
      <c r="J1087" s="50"/>
      <c r="K1087" s="50"/>
      <c r="L1087" s="50"/>
      <c r="M1087" s="49"/>
      <c r="N1087" s="50"/>
      <c r="O1087" s="48"/>
      <c r="P1087" s="48"/>
      <c r="Q1087" s="48"/>
      <c r="R1087" s="48"/>
      <c r="S1087" s="48"/>
      <c r="T1087" s="44"/>
      <c r="U1087" s="44"/>
      <c r="V1087" s="44"/>
      <c r="W1087" s="44"/>
      <c r="X1087" s="44"/>
      <c r="Y1087" s="44"/>
    </row>
    <row r="1088" spans="2:25" s="37" customFormat="1" x14ac:dyDescent="0.45">
      <c r="B1088" s="50"/>
      <c r="C1088" s="50"/>
      <c r="D1088" s="50"/>
      <c r="E1088" s="50"/>
      <c r="F1088" s="50"/>
      <c r="G1088" s="50"/>
      <c r="H1088" s="50"/>
      <c r="I1088" s="50"/>
      <c r="J1088" s="50"/>
      <c r="K1088" s="50"/>
      <c r="L1088" s="50"/>
      <c r="M1088" s="49"/>
      <c r="N1088" s="50"/>
      <c r="O1088" s="48"/>
      <c r="P1088" s="48"/>
      <c r="Q1088" s="48"/>
      <c r="R1088" s="48"/>
      <c r="S1088" s="48"/>
      <c r="T1088" s="44"/>
      <c r="U1088" s="44"/>
      <c r="V1088" s="44"/>
      <c r="W1088" s="44"/>
      <c r="X1088" s="44"/>
      <c r="Y1088" s="44"/>
    </row>
    <row r="1089" spans="2:25" s="37" customFormat="1" x14ac:dyDescent="0.45">
      <c r="B1089" s="50"/>
      <c r="C1089" s="50"/>
      <c r="D1089" s="50"/>
      <c r="E1089" s="50"/>
      <c r="F1089" s="50"/>
      <c r="G1089" s="50"/>
      <c r="H1089" s="50"/>
      <c r="I1089" s="50"/>
      <c r="J1089" s="50"/>
      <c r="K1089" s="50"/>
      <c r="L1089" s="50"/>
      <c r="M1089" s="49"/>
      <c r="N1089" s="50"/>
      <c r="O1089" s="48"/>
      <c r="P1089" s="48"/>
      <c r="Q1089" s="48"/>
      <c r="R1089" s="48"/>
      <c r="S1089" s="48"/>
      <c r="T1089" s="44"/>
      <c r="U1089" s="44"/>
      <c r="V1089" s="44"/>
      <c r="W1089" s="44"/>
      <c r="X1089" s="44"/>
      <c r="Y1089" s="44"/>
    </row>
    <row r="1090" spans="2:25" s="37" customFormat="1" x14ac:dyDescent="0.45">
      <c r="B1090" s="50"/>
      <c r="C1090" s="50"/>
      <c r="D1090" s="50"/>
      <c r="E1090" s="50"/>
      <c r="F1090" s="50"/>
      <c r="G1090" s="50"/>
      <c r="H1090" s="50"/>
      <c r="I1090" s="50"/>
      <c r="J1090" s="50"/>
      <c r="K1090" s="50"/>
      <c r="L1090" s="50"/>
      <c r="M1090" s="49"/>
      <c r="N1090" s="50"/>
      <c r="O1090" s="48"/>
      <c r="P1090" s="48"/>
      <c r="Q1090" s="48"/>
      <c r="R1090" s="48"/>
      <c r="S1090" s="48"/>
      <c r="T1090" s="44"/>
      <c r="U1090" s="44"/>
      <c r="V1090" s="44"/>
      <c r="W1090" s="44"/>
      <c r="X1090" s="44"/>
      <c r="Y1090" s="44"/>
    </row>
    <row r="1091" spans="2:25" s="37" customFormat="1" x14ac:dyDescent="0.45">
      <c r="B1091" s="50"/>
      <c r="C1091" s="50"/>
      <c r="D1091" s="50"/>
      <c r="E1091" s="50"/>
      <c r="F1091" s="50"/>
      <c r="G1091" s="50"/>
      <c r="H1091" s="50"/>
      <c r="I1091" s="50"/>
      <c r="J1091" s="50"/>
      <c r="K1091" s="50"/>
      <c r="L1091" s="50"/>
      <c r="M1091" s="49"/>
      <c r="N1091" s="50"/>
      <c r="O1091" s="48"/>
      <c r="P1091" s="48"/>
      <c r="Q1091" s="48"/>
      <c r="R1091" s="48"/>
      <c r="S1091" s="48"/>
      <c r="T1091" s="44"/>
      <c r="U1091" s="44"/>
      <c r="V1091" s="44"/>
      <c r="W1091" s="44"/>
      <c r="X1091" s="44"/>
      <c r="Y1091" s="44"/>
    </row>
    <row r="1092" spans="2:25" s="37" customFormat="1" x14ac:dyDescent="0.45">
      <c r="B1092" s="50"/>
      <c r="C1092" s="50"/>
      <c r="D1092" s="50"/>
      <c r="E1092" s="50"/>
      <c r="F1092" s="50"/>
      <c r="G1092" s="50"/>
      <c r="H1092" s="50"/>
      <c r="I1092" s="50"/>
      <c r="J1092" s="50"/>
      <c r="K1092" s="50"/>
      <c r="L1092" s="50"/>
      <c r="M1092" s="49"/>
      <c r="N1092" s="50"/>
      <c r="O1092" s="48"/>
      <c r="P1092" s="48"/>
      <c r="Q1092" s="48"/>
      <c r="R1092" s="48"/>
      <c r="S1092" s="48"/>
      <c r="T1092" s="44"/>
      <c r="U1092" s="44"/>
      <c r="V1092" s="44"/>
      <c r="W1092" s="44"/>
      <c r="X1092" s="44"/>
      <c r="Y1092" s="44"/>
    </row>
    <row r="1093" spans="2:25" s="37" customFormat="1" x14ac:dyDescent="0.45">
      <c r="B1093" s="50"/>
      <c r="C1093" s="50"/>
      <c r="D1093" s="50"/>
      <c r="E1093" s="50"/>
      <c r="F1093" s="50"/>
      <c r="G1093" s="50"/>
      <c r="H1093" s="50"/>
      <c r="I1093" s="50"/>
      <c r="J1093" s="50"/>
      <c r="K1093" s="50"/>
      <c r="L1093" s="50"/>
      <c r="M1093" s="49"/>
      <c r="N1093" s="50"/>
      <c r="O1093" s="48"/>
      <c r="P1093" s="48"/>
      <c r="Q1093" s="48"/>
      <c r="R1093" s="48"/>
      <c r="S1093" s="48"/>
      <c r="T1093" s="44"/>
      <c r="U1093" s="44"/>
      <c r="V1093" s="44"/>
      <c r="W1093" s="44"/>
      <c r="X1093" s="44"/>
      <c r="Y1093" s="44"/>
    </row>
    <row r="1094" spans="2:25" s="37" customFormat="1" x14ac:dyDescent="0.45">
      <c r="B1094" s="50"/>
      <c r="C1094" s="50"/>
      <c r="D1094" s="50"/>
      <c r="E1094" s="50"/>
      <c r="F1094" s="50"/>
      <c r="G1094" s="50"/>
      <c r="H1094" s="50"/>
      <c r="I1094" s="50"/>
      <c r="J1094" s="50"/>
      <c r="K1094" s="50"/>
      <c r="L1094" s="50"/>
      <c r="M1094" s="49"/>
      <c r="N1094" s="50"/>
      <c r="O1094" s="48"/>
      <c r="P1094" s="48"/>
      <c r="Q1094" s="48"/>
      <c r="R1094" s="48"/>
      <c r="S1094" s="48"/>
      <c r="T1094" s="44"/>
      <c r="U1094" s="44"/>
      <c r="V1094" s="44"/>
      <c r="W1094" s="44"/>
      <c r="X1094" s="44"/>
      <c r="Y1094" s="44"/>
    </row>
    <row r="1095" spans="2:25" s="37" customFormat="1" x14ac:dyDescent="0.45">
      <c r="B1095" s="50"/>
      <c r="C1095" s="50"/>
      <c r="D1095" s="50"/>
      <c r="E1095" s="50"/>
      <c r="F1095" s="50"/>
      <c r="G1095" s="50"/>
      <c r="H1095" s="50"/>
      <c r="I1095" s="50"/>
      <c r="J1095" s="50"/>
      <c r="K1095" s="50"/>
      <c r="L1095" s="50"/>
      <c r="M1095" s="49"/>
      <c r="N1095" s="50"/>
      <c r="O1095" s="48"/>
      <c r="P1095" s="48"/>
      <c r="Q1095" s="48"/>
      <c r="R1095" s="48"/>
      <c r="S1095" s="48"/>
      <c r="T1095" s="44"/>
      <c r="U1095" s="44"/>
      <c r="V1095" s="44"/>
      <c r="W1095" s="44"/>
      <c r="X1095" s="44"/>
      <c r="Y1095" s="44"/>
    </row>
    <row r="1096" spans="2:25" s="37" customFormat="1" x14ac:dyDescent="0.45">
      <c r="B1096" s="50"/>
      <c r="C1096" s="50"/>
      <c r="D1096" s="50"/>
      <c r="E1096" s="50"/>
      <c r="F1096" s="50"/>
      <c r="G1096" s="50"/>
      <c r="H1096" s="50"/>
      <c r="I1096" s="50"/>
      <c r="J1096" s="50"/>
      <c r="K1096" s="50"/>
      <c r="L1096" s="50"/>
      <c r="M1096" s="49"/>
      <c r="N1096" s="50"/>
      <c r="O1096" s="48"/>
      <c r="P1096" s="48"/>
      <c r="Q1096" s="48"/>
      <c r="R1096" s="48"/>
      <c r="S1096" s="48"/>
      <c r="T1096" s="44"/>
      <c r="U1096" s="44"/>
      <c r="V1096" s="44"/>
      <c r="W1096" s="44"/>
      <c r="X1096" s="44"/>
      <c r="Y1096" s="44"/>
    </row>
    <row r="1097" spans="2:25" s="37" customFormat="1" x14ac:dyDescent="0.45">
      <c r="B1097" s="50"/>
      <c r="C1097" s="50"/>
      <c r="D1097" s="50"/>
      <c r="E1097" s="50"/>
      <c r="F1097" s="50"/>
      <c r="G1097" s="50"/>
      <c r="H1097" s="50"/>
      <c r="I1097" s="50"/>
      <c r="J1097" s="50"/>
      <c r="K1097" s="50"/>
      <c r="L1097" s="50"/>
      <c r="M1097" s="49"/>
      <c r="N1097" s="50"/>
      <c r="O1097" s="48"/>
      <c r="P1097" s="48"/>
      <c r="Q1097" s="48"/>
      <c r="R1097" s="48"/>
      <c r="S1097" s="48"/>
      <c r="T1097" s="44"/>
      <c r="U1097" s="44"/>
      <c r="V1097" s="44"/>
      <c r="W1097" s="44"/>
      <c r="X1097" s="44"/>
      <c r="Y1097" s="44"/>
    </row>
    <row r="1098" spans="2:25" s="37" customFormat="1" x14ac:dyDescent="0.45">
      <c r="B1098" s="50"/>
      <c r="C1098" s="50"/>
      <c r="D1098" s="50"/>
      <c r="E1098" s="50"/>
      <c r="F1098" s="50"/>
      <c r="G1098" s="50"/>
      <c r="H1098" s="50"/>
      <c r="I1098" s="50"/>
      <c r="J1098" s="50"/>
      <c r="K1098" s="50"/>
      <c r="L1098" s="50"/>
      <c r="M1098" s="49"/>
      <c r="N1098" s="50"/>
      <c r="O1098" s="48"/>
      <c r="P1098" s="48"/>
      <c r="Q1098" s="48"/>
      <c r="R1098" s="48"/>
      <c r="S1098" s="48"/>
      <c r="T1098" s="44"/>
      <c r="U1098" s="44"/>
      <c r="V1098" s="44"/>
      <c r="W1098" s="44"/>
      <c r="X1098" s="44"/>
      <c r="Y1098" s="44"/>
    </row>
    <row r="1099" spans="2:25" s="37" customFormat="1" x14ac:dyDescent="0.45">
      <c r="B1099" s="50"/>
      <c r="C1099" s="50"/>
      <c r="D1099" s="50"/>
      <c r="E1099" s="50"/>
      <c r="F1099" s="50"/>
      <c r="G1099" s="50"/>
      <c r="H1099" s="50"/>
      <c r="I1099" s="50"/>
      <c r="J1099" s="50"/>
      <c r="K1099" s="50"/>
      <c r="L1099" s="50"/>
      <c r="M1099" s="49"/>
      <c r="N1099" s="50"/>
      <c r="O1099" s="48"/>
      <c r="P1099" s="48"/>
      <c r="Q1099" s="48"/>
      <c r="R1099" s="48"/>
      <c r="S1099" s="48"/>
      <c r="T1099" s="44"/>
      <c r="U1099" s="44"/>
      <c r="V1099" s="44"/>
      <c r="W1099" s="44"/>
      <c r="X1099" s="44"/>
      <c r="Y1099" s="44"/>
    </row>
    <row r="1100" spans="2:25" s="37" customFormat="1" x14ac:dyDescent="0.45">
      <c r="B1100" s="50"/>
      <c r="C1100" s="50"/>
      <c r="D1100" s="50"/>
      <c r="E1100" s="50"/>
      <c r="F1100" s="50"/>
      <c r="G1100" s="50"/>
      <c r="H1100" s="50"/>
      <c r="I1100" s="50"/>
      <c r="J1100" s="50"/>
      <c r="K1100" s="50"/>
      <c r="L1100" s="50"/>
      <c r="M1100" s="49"/>
      <c r="N1100" s="50"/>
      <c r="O1100" s="48"/>
      <c r="P1100" s="48"/>
      <c r="Q1100" s="48"/>
      <c r="R1100" s="48"/>
      <c r="S1100" s="48"/>
      <c r="T1100" s="44"/>
      <c r="U1100" s="44"/>
      <c r="V1100" s="44"/>
      <c r="W1100" s="44"/>
      <c r="X1100" s="44"/>
      <c r="Y1100" s="44"/>
    </row>
    <row r="1101" spans="2:25" s="37" customFormat="1" x14ac:dyDescent="0.45">
      <c r="B1101" s="50"/>
      <c r="C1101" s="50"/>
      <c r="D1101" s="50"/>
      <c r="E1101" s="50"/>
      <c r="F1101" s="50"/>
      <c r="G1101" s="50"/>
      <c r="H1101" s="50"/>
      <c r="I1101" s="50"/>
      <c r="J1101" s="50"/>
      <c r="K1101" s="50"/>
      <c r="L1101" s="50"/>
      <c r="M1101" s="49"/>
      <c r="N1101" s="50"/>
      <c r="O1101" s="48"/>
      <c r="P1101" s="48"/>
      <c r="Q1101" s="48"/>
      <c r="R1101" s="48"/>
      <c r="S1101" s="48"/>
      <c r="T1101" s="44"/>
      <c r="U1101" s="44"/>
      <c r="V1101" s="44"/>
      <c r="W1101" s="44"/>
      <c r="X1101" s="44"/>
      <c r="Y1101" s="44"/>
    </row>
    <row r="1102" spans="2:25" s="37" customFormat="1" x14ac:dyDescent="0.45">
      <c r="B1102" s="50"/>
      <c r="C1102" s="50"/>
      <c r="D1102" s="50"/>
      <c r="E1102" s="50"/>
      <c r="F1102" s="50"/>
      <c r="G1102" s="50"/>
      <c r="H1102" s="50"/>
      <c r="I1102" s="50"/>
      <c r="J1102" s="50"/>
      <c r="K1102" s="50"/>
      <c r="L1102" s="50"/>
      <c r="M1102" s="49"/>
      <c r="N1102" s="50"/>
      <c r="O1102" s="48"/>
      <c r="P1102" s="48"/>
      <c r="Q1102" s="48"/>
      <c r="R1102" s="48"/>
      <c r="S1102" s="48"/>
      <c r="T1102" s="44"/>
      <c r="U1102" s="44"/>
      <c r="V1102" s="44"/>
      <c r="W1102" s="44"/>
      <c r="X1102" s="44"/>
      <c r="Y1102" s="44"/>
    </row>
    <row r="1103" spans="2:25" s="37" customFormat="1" x14ac:dyDescent="0.45">
      <c r="B1103" s="50"/>
      <c r="C1103" s="50"/>
      <c r="D1103" s="50"/>
      <c r="E1103" s="50"/>
      <c r="F1103" s="50"/>
      <c r="G1103" s="50"/>
      <c r="H1103" s="50"/>
      <c r="I1103" s="50"/>
      <c r="J1103" s="50"/>
      <c r="K1103" s="50"/>
      <c r="L1103" s="50"/>
      <c r="M1103" s="49"/>
      <c r="N1103" s="50"/>
      <c r="O1103" s="48"/>
      <c r="P1103" s="48"/>
      <c r="Q1103" s="48"/>
      <c r="R1103" s="48"/>
      <c r="S1103" s="48"/>
      <c r="T1103" s="44"/>
      <c r="U1103" s="44"/>
      <c r="V1103" s="44"/>
      <c r="W1103" s="44"/>
      <c r="X1103" s="44"/>
      <c r="Y1103" s="44"/>
    </row>
    <row r="1104" spans="2:25" s="37" customFormat="1" x14ac:dyDescent="0.45">
      <c r="B1104" s="50"/>
      <c r="C1104" s="50"/>
      <c r="D1104" s="50"/>
      <c r="E1104" s="50"/>
      <c r="F1104" s="50"/>
      <c r="G1104" s="50"/>
      <c r="H1104" s="50"/>
      <c r="I1104" s="50"/>
      <c r="J1104" s="50"/>
      <c r="K1104" s="50"/>
      <c r="L1104" s="50"/>
      <c r="M1104" s="49"/>
      <c r="N1104" s="50"/>
      <c r="O1104" s="48"/>
      <c r="P1104" s="48"/>
      <c r="Q1104" s="48"/>
      <c r="R1104" s="48"/>
      <c r="S1104" s="48"/>
      <c r="T1104" s="44"/>
      <c r="U1104" s="44"/>
      <c r="V1104" s="44"/>
      <c r="W1104" s="44"/>
      <c r="X1104" s="44"/>
      <c r="Y1104" s="44"/>
    </row>
    <row r="1105" spans="2:25" s="37" customFormat="1" x14ac:dyDescent="0.45">
      <c r="B1105" s="50"/>
      <c r="C1105" s="50"/>
      <c r="D1105" s="50"/>
      <c r="E1105" s="50"/>
      <c r="F1105" s="50"/>
      <c r="G1105" s="50"/>
      <c r="H1105" s="50"/>
      <c r="I1105" s="50"/>
      <c r="J1105" s="50"/>
      <c r="K1105" s="50"/>
      <c r="L1105" s="50"/>
      <c r="M1105" s="49"/>
      <c r="N1105" s="50"/>
      <c r="O1105" s="48"/>
      <c r="P1105" s="48"/>
      <c r="Q1105" s="48"/>
      <c r="R1105" s="48"/>
      <c r="S1105" s="48"/>
      <c r="T1105" s="44"/>
      <c r="U1105" s="44"/>
      <c r="V1105" s="44"/>
      <c r="W1105" s="44"/>
      <c r="X1105" s="44"/>
      <c r="Y1105" s="44"/>
    </row>
    <row r="1106" spans="2:25" s="37" customFormat="1" x14ac:dyDescent="0.45">
      <c r="B1106" s="50"/>
      <c r="C1106" s="50"/>
      <c r="D1106" s="50"/>
      <c r="E1106" s="50"/>
      <c r="F1106" s="50"/>
      <c r="G1106" s="50"/>
      <c r="H1106" s="50"/>
      <c r="I1106" s="50"/>
      <c r="J1106" s="50"/>
      <c r="K1106" s="50"/>
      <c r="L1106" s="50"/>
      <c r="M1106" s="49"/>
      <c r="N1106" s="50"/>
      <c r="O1106" s="48"/>
      <c r="P1106" s="48"/>
      <c r="Q1106" s="48"/>
      <c r="R1106" s="48"/>
      <c r="S1106" s="48"/>
      <c r="T1106" s="44"/>
      <c r="U1106" s="44"/>
      <c r="V1106" s="44"/>
      <c r="W1106" s="44"/>
      <c r="X1106" s="44"/>
      <c r="Y1106" s="44"/>
    </row>
    <row r="1107" spans="2:25" s="37" customFormat="1" x14ac:dyDescent="0.45">
      <c r="B1107" s="50"/>
      <c r="C1107" s="50"/>
      <c r="D1107" s="50"/>
      <c r="E1107" s="50"/>
      <c r="F1107" s="50"/>
      <c r="G1107" s="50"/>
      <c r="H1107" s="50"/>
      <c r="I1107" s="50"/>
      <c r="J1107" s="50"/>
      <c r="K1107" s="50"/>
      <c r="L1107" s="50"/>
      <c r="M1107" s="49"/>
      <c r="N1107" s="50"/>
      <c r="O1107" s="48"/>
      <c r="P1107" s="48"/>
      <c r="Q1107" s="48"/>
      <c r="R1107" s="48"/>
      <c r="S1107" s="48"/>
      <c r="T1107" s="44"/>
      <c r="U1107" s="44"/>
      <c r="V1107" s="44"/>
      <c r="W1107" s="44"/>
      <c r="X1107" s="44"/>
      <c r="Y1107" s="44"/>
    </row>
    <row r="1108" spans="2:25" s="37" customFormat="1" x14ac:dyDescent="0.45">
      <c r="B1108" s="50"/>
      <c r="C1108" s="50"/>
      <c r="D1108" s="50"/>
      <c r="E1108" s="50"/>
      <c r="F1108" s="50"/>
      <c r="G1108" s="50"/>
      <c r="H1108" s="50"/>
      <c r="I1108" s="50"/>
      <c r="J1108" s="50"/>
      <c r="K1108" s="50"/>
      <c r="L1108" s="50"/>
      <c r="M1108" s="49"/>
      <c r="N1108" s="50"/>
      <c r="O1108" s="48"/>
      <c r="P1108" s="48"/>
      <c r="Q1108" s="48"/>
      <c r="R1108" s="48"/>
      <c r="S1108" s="48"/>
      <c r="T1108" s="44"/>
      <c r="U1108" s="44"/>
      <c r="V1108" s="44"/>
      <c r="W1108" s="44"/>
      <c r="X1108" s="44"/>
      <c r="Y1108" s="44"/>
    </row>
    <row r="1109" spans="2:25" s="37" customFormat="1" x14ac:dyDescent="0.45">
      <c r="B1109" s="50"/>
      <c r="C1109" s="50"/>
      <c r="D1109" s="50"/>
      <c r="E1109" s="50"/>
      <c r="F1109" s="50"/>
      <c r="G1109" s="50"/>
      <c r="H1109" s="50"/>
      <c r="I1109" s="50"/>
      <c r="J1109" s="50"/>
      <c r="K1109" s="50"/>
      <c r="L1109" s="50"/>
      <c r="M1109" s="49"/>
      <c r="N1109" s="50"/>
      <c r="O1109" s="48"/>
      <c r="P1109" s="48"/>
      <c r="Q1109" s="48"/>
      <c r="R1109" s="48"/>
      <c r="S1109" s="48"/>
      <c r="T1109" s="44"/>
      <c r="U1109" s="44"/>
      <c r="V1109" s="44"/>
      <c r="W1109" s="44"/>
      <c r="X1109" s="44"/>
      <c r="Y1109" s="44"/>
    </row>
    <row r="1110" spans="2:25" s="37" customFormat="1" x14ac:dyDescent="0.45">
      <c r="B1110" s="50"/>
      <c r="C1110" s="50"/>
      <c r="D1110" s="50"/>
      <c r="E1110" s="50"/>
      <c r="F1110" s="50"/>
      <c r="G1110" s="50"/>
      <c r="H1110" s="50"/>
      <c r="I1110" s="50"/>
      <c r="J1110" s="50"/>
      <c r="K1110" s="50"/>
      <c r="L1110" s="50"/>
      <c r="M1110" s="49"/>
      <c r="N1110" s="50"/>
      <c r="O1110" s="48"/>
      <c r="P1110" s="48"/>
      <c r="Q1110" s="48"/>
      <c r="R1110" s="48"/>
      <c r="S1110" s="48"/>
      <c r="T1110" s="44"/>
      <c r="U1110" s="44"/>
      <c r="V1110" s="44"/>
      <c r="W1110" s="44"/>
      <c r="X1110" s="44"/>
      <c r="Y1110" s="44"/>
    </row>
    <row r="1111" spans="2:25" s="37" customFormat="1" x14ac:dyDescent="0.45">
      <c r="B1111" s="50"/>
      <c r="C1111" s="50"/>
      <c r="D1111" s="50"/>
      <c r="E1111" s="50"/>
      <c r="F1111" s="50"/>
      <c r="G1111" s="50"/>
      <c r="H1111" s="50"/>
      <c r="I1111" s="50"/>
      <c r="J1111" s="50"/>
      <c r="K1111" s="50"/>
      <c r="L1111" s="50"/>
      <c r="M1111" s="49"/>
      <c r="N1111" s="50"/>
      <c r="O1111" s="48"/>
      <c r="P1111" s="48"/>
      <c r="Q1111" s="48"/>
      <c r="R1111" s="48"/>
      <c r="S1111" s="48"/>
      <c r="T1111" s="44"/>
      <c r="U1111" s="44"/>
      <c r="V1111" s="44"/>
      <c r="W1111" s="44"/>
      <c r="X1111" s="44"/>
      <c r="Y1111" s="44"/>
    </row>
    <row r="1112" spans="2:25" s="37" customFormat="1" x14ac:dyDescent="0.45">
      <c r="B1112" s="50"/>
      <c r="C1112" s="50"/>
      <c r="D1112" s="50"/>
      <c r="E1112" s="50"/>
      <c r="F1112" s="50"/>
      <c r="G1112" s="50"/>
      <c r="H1112" s="50"/>
      <c r="I1112" s="50"/>
      <c r="J1112" s="50"/>
      <c r="K1112" s="50"/>
      <c r="L1112" s="50"/>
      <c r="M1112" s="49"/>
      <c r="N1112" s="50"/>
      <c r="O1112" s="48"/>
      <c r="P1112" s="48"/>
      <c r="Q1112" s="48"/>
      <c r="R1112" s="48"/>
      <c r="S1112" s="48"/>
      <c r="T1112" s="44"/>
      <c r="U1112" s="44"/>
      <c r="V1112" s="44"/>
      <c r="W1112" s="44"/>
      <c r="X1112" s="44"/>
      <c r="Y1112" s="44"/>
    </row>
    <row r="1113" spans="2:25" s="37" customFormat="1" x14ac:dyDescent="0.45">
      <c r="B1113" s="50"/>
      <c r="C1113" s="50"/>
      <c r="D1113" s="50"/>
      <c r="E1113" s="50"/>
      <c r="F1113" s="50"/>
      <c r="G1113" s="50"/>
      <c r="H1113" s="50"/>
      <c r="I1113" s="50"/>
      <c r="J1113" s="50"/>
      <c r="K1113" s="50"/>
      <c r="L1113" s="50"/>
      <c r="M1113" s="49"/>
      <c r="N1113" s="50"/>
      <c r="O1113" s="48"/>
      <c r="P1113" s="48"/>
      <c r="Q1113" s="48"/>
      <c r="R1113" s="48"/>
      <c r="S1113" s="48"/>
      <c r="T1113" s="44"/>
      <c r="U1113" s="44"/>
      <c r="V1113" s="44"/>
      <c r="W1113" s="44"/>
      <c r="X1113" s="44"/>
      <c r="Y1113" s="44"/>
    </row>
    <row r="1114" spans="2:25" s="37" customFormat="1" x14ac:dyDescent="0.45">
      <c r="B1114" s="50"/>
      <c r="C1114" s="50"/>
      <c r="D1114" s="50"/>
      <c r="E1114" s="50"/>
      <c r="F1114" s="50"/>
      <c r="G1114" s="50"/>
      <c r="H1114" s="50"/>
      <c r="I1114" s="50"/>
      <c r="J1114" s="50"/>
      <c r="K1114" s="50"/>
      <c r="L1114" s="50"/>
      <c r="M1114" s="49"/>
      <c r="N1114" s="50"/>
      <c r="O1114" s="48"/>
      <c r="P1114" s="48"/>
      <c r="Q1114" s="48"/>
      <c r="R1114" s="48"/>
      <c r="S1114" s="48"/>
      <c r="T1114" s="44"/>
      <c r="U1114" s="44"/>
      <c r="V1114" s="44"/>
      <c r="W1114" s="44"/>
      <c r="X1114" s="44"/>
      <c r="Y1114" s="44"/>
    </row>
    <row r="1115" spans="2:25" s="37" customFormat="1" x14ac:dyDescent="0.45">
      <c r="B1115" s="50"/>
      <c r="C1115" s="50"/>
      <c r="D1115" s="50"/>
      <c r="E1115" s="50"/>
      <c r="F1115" s="50"/>
      <c r="G1115" s="50"/>
      <c r="H1115" s="50"/>
      <c r="I1115" s="50"/>
      <c r="J1115" s="50"/>
      <c r="K1115" s="50"/>
      <c r="L1115" s="50"/>
      <c r="M1115" s="49"/>
      <c r="N1115" s="50"/>
      <c r="O1115" s="48"/>
      <c r="P1115" s="48"/>
      <c r="Q1115" s="48"/>
      <c r="R1115" s="48"/>
      <c r="S1115" s="48"/>
      <c r="T1115" s="44"/>
      <c r="U1115" s="44"/>
      <c r="V1115" s="44"/>
      <c r="W1115" s="44"/>
      <c r="X1115" s="44"/>
      <c r="Y1115" s="44"/>
    </row>
    <row r="1116" spans="2:25" s="37" customFormat="1" x14ac:dyDescent="0.45">
      <c r="B1116" s="50"/>
      <c r="C1116" s="50"/>
      <c r="D1116" s="50"/>
      <c r="E1116" s="50"/>
      <c r="F1116" s="50"/>
      <c r="G1116" s="50"/>
      <c r="H1116" s="50"/>
      <c r="I1116" s="50"/>
      <c r="J1116" s="50"/>
      <c r="K1116" s="50"/>
      <c r="L1116" s="50"/>
      <c r="M1116" s="49"/>
      <c r="N1116" s="50"/>
      <c r="O1116" s="48"/>
      <c r="P1116" s="48"/>
      <c r="Q1116" s="48"/>
      <c r="R1116" s="48"/>
      <c r="S1116" s="48"/>
      <c r="T1116" s="44"/>
      <c r="U1116" s="44"/>
      <c r="V1116" s="44"/>
      <c r="W1116" s="44"/>
      <c r="X1116" s="44"/>
      <c r="Y1116" s="44"/>
    </row>
    <row r="1117" spans="2:25" s="37" customFormat="1" x14ac:dyDescent="0.45">
      <c r="B1117" s="50"/>
      <c r="C1117" s="50"/>
      <c r="D1117" s="50"/>
      <c r="E1117" s="50"/>
      <c r="F1117" s="50"/>
      <c r="G1117" s="50"/>
      <c r="H1117" s="50"/>
      <c r="I1117" s="50"/>
      <c r="J1117" s="50"/>
      <c r="K1117" s="50"/>
      <c r="L1117" s="50"/>
      <c r="M1117" s="49"/>
      <c r="N1117" s="50"/>
      <c r="O1117" s="48"/>
      <c r="P1117" s="48"/>
      <c r="Q1117" s="48"/>
      <c r="R1117" s="48"/>
      <c r="S1117" s="48"/>
      <c r="T1117" s="44"/>
      <c r="U1117" s="44"/>
      <c r="V1117" s="44"/>
      <c r="W1117" s="44"/>
      <c r="X1117" s="44"/>
      <c r="Y1117" s="44"/>
    </row>
    <row r="1118" spans="2:25" s="37" customFormat="1" x14ac:dyDescent="0.45">
      <c r="B1118" s="50"/>
      <c r="C1118" s="50"/>
      <c r="D1118" s="50"/>
      <c r="E1118" s="50"/>
      <c r="F1118" s="50"/>
      <c r="G1118" s="50"/>
      <c r="H1118" s="50"/>
      <c r="I1118" s="50"/>
      <c r="J1118" s="50"/>
      <c r="K1118" s="50"/>
      <c r="L1118" s="50"/>
      <c r="M1118" s="49"/>
      <c r="N1118" s="50"/>
      <c r="O1118" s="48"/>
      <c r="P1118" s="48"/>
      <c r="Q1118" s="48"/>
      <c r="R1118" s="48"/>
      <c r="S1118" s="48"/>
      <c r="T1118" s="44"/>
      <c r="U1118" s="44"/>
      <c r="V1118" s="44"/>
      <c r="W1118" s="44"/>
      <c r="X1118" s="44"/>
      <c r="Y1118" s="44"/>
    </row>
    <row r="1119" spans="2:25" s="37" customFormat="1" x14ac:dyDescent="0.45">
      <c r="B1119" s="50"/>
      <c r="C1119" s="50"/>
      <c r="D1119" s="50"/>
      <c r="E1119" s="50"/>
      <c r="F1119" s="50"/>
      <c r="G1119" s="50"/>
      <c r="H1119" s="50"/>
      <c r="I1119" s="50"/>
      <c r="J1119" s="50"/>
      <c r="K1119" s="50"/>
      <c r="L1119" s="50"/>
      <c r="M1119" s="49"/>
      <c r="N1119" s="50"/>
      <c r="O1119" s="48"/>
      <c r="P1119" s="48"/>
      <c r="Q1119" s="48"/>
      <c r="R1119" s="48"/>
      <c r="S1119" s="48"/>
      <c r="T1119" s="44"/>
      <c r="U1119" s="44"/>
      <c r="V1119" s="44"/>
      <c r="W1119" s="44"/>
      <c r="X1119" s="44"/>
      <c r="Y1119" s="44"/>
    </row>
    <row r="1120" spans="2:25" s="37" customFormat="1" x14ac:dyDescent="0.45">
      <c r="B1120" s="50"/>
      <c r="C1120" s="50"/>
      <c r="D1120" s="50"/>
      <c r="E1120" s="50"/>
      <c r="F1120" s="50"/>
      <c r="G1120" s="50"/>
      <c r="H1120" s="50"/>
      <c r="I1120" s="50"/>
      <c r="J1120" s="50"/>
      <c r="K1120" s="50"/>
      <c r="L1120" s="50"/>
      <c r="M1120" s="49"/>
      <c r="N1120" s="50"/>
      <c r="O1120" s="48"/>
      <c r="P1120" s="48"/>
      <c r="Q1120" s="48"/>
      <c r="R1120" s="48"/>
      <c r="S1120" s="48"/>
      <c r="T1120" s="44"/>
      <c r="U1120" s="44"/>
      <c r="V1120" s="44"/>
      <c r="W1120" s="44"/>
      <c r="X1120" s="44"/>
      <c r="Y1120" s="44"/>
    </row>
    <row r="1121" spans="2:25" s="37" customFormat="1" x14ac:dyDescent="0.45">
      <c r="B1121" s="50"/>
      <c r="C1121" s="50"/>
      <c r="D1121" s="50"/>
      <c r="E1121" s="50"/>
      <c r="F1121" s="50"/>
      <c r="G1121" s="50"/>
      <c r="H1121" s="50"/>
      <c r="I1121" s="50"/>
      <c r="J1121" s="50"/>
      <c r="K1121" s="50"/>
      <c r="L1121" s="50"/>
      <c r="M1121" s="49"/>
      <c r="N1121" s="50"/>
      <c r="O1121" s="48"/>
      <c r="P1121" s="48"/>
      <c r="Q1121" s="48"/>
      <c r="R1121" s="48"/>
      <c r="S1121" s="48"/>
      <c r="T1121" s="44"/>
      <c r="U1121" s="44"/>
      <c r="V1121" s="44"/>
      <c r="W1121" s="44"/>
      <c r="X1121" s="44"/>
      <c r="Y1121" s="44"/>
    </row>
    <row r="1122" spans="2:25" s="37" customFormat="1" x14ac:dyDescent="0.45">
      <c r="B1122" s="50"/>
      <c r="C1122" s="50"/>
      <c r="D1122" s="50"/>
      <c r="E1122" s="50"/>
      <c r="F1122" s="50"/>
      <c r="G1122" s="50"/>
      <c r="H1122" s="50"/>
      <c r="I1122" s="50"/>
      <c r="J1122" s="50"/>
      <c r="K1122" s="50"/>
      <c r="L1122" s="50"/>
      <c r="M1122" s="49"/>
      <c r="N1122" s="50"/>
      <c r="O1122" s="48"/>
      <c r="P1122" s="48"/>
      <c r="Q1122" s="48"/>
      <c r="R1122" s="48"/>
      <c r="S1122" s="48"/>
      <c r="T1122" s="44"/>
      <c r="U1122" s="44"/>
      <c r="V1122" s="44"/>
      <c r="W1122" s="44"/>
      <c r="X1122" s="44"/>
      <c r="Y1122" s="44"/>
    </row>
    <row r="1123" spans="2:25" s="37" customFormat="1" x14ac:dyDescent="0.45">
      <c r="B1123" s="50"/>
      <c r="C1123" s="50"/>
      <c r="D1123" s="50"/>
      <c r="E1123" s="50"/>
      <c r="F1123" s="50"/>
      <c r="G1123" s="50"/>
      <c r="H1123" s="50"/>
      <c r="I1123" s="50"/>
      <c r="J1123" s="50"/>
      <c r="K1123" s="50"/>
      <c r="L1123" s="50"/>
      <c r="M1123" s="49"/>
      <c r="N1123" s="50"/>
      <c r="O1123" s="48"/>
      <c r="P1123" s="48"/>
      <c r="Q1123" s="48"/>
      <c r="R1123" s="48"/>
      <c r="S1123" s="48"/>
      <c r="T1123" s="44"/>
      <c r="U1123" s="44"/>
      <c r="V1123" s="44"/>
      <c r="W1123" s="44"/>
      <c r="X1123" s="44"/>
      <c r="Y1123" s="44"/>
    </row>
    <row r="1124" spans="2:25" s="37" customFormat="1" x14ac:dyDescent="0.45">
      <c r="B1124" s="50"/>
      <c r="C1124" s="50"/>
      <c r="D1124" s="50"/>
      <c r="E1124" s="50"/>
      <c r="F1124" s="50"/>
      <c r="G1124" s="50"/>
      <c r="H1124" s="50"/>
      <c r="I1124" s="50"/>
      <c r="J1124" s="50"/>
      <c r="K1124" s="50"/>
      <c r="L1124" s="50"/>
      <c r="M1124" s="49"/>
      <c r="N1124" s="50"/>
      <c r="O1124" s="48"/>
      <c r="P1124" s="48"/>
      <c r="Q1124" s="48"/>
      <c r="R1124" s="48"/>
      <c r="S1124" s="48"/>
      <c r="T1124" s="44"/>
      <c r="U1124" s="44"/>
      <c r="V1124" s="44"/>
      <c r="W1124" s="44"/>
      <c r="X1124" s="44"/>
      <c r="Y1124" s="44"/>
    </row>
    <row r="1125" spans="2:25" s="37" customFormat="1" x14ac:dyDescent="0.45">
      <c r="B1125" s="50"/>
      <c r="C1125" s="50"/>
      <c r="D1125" s="50"/>
      <c r="E1125" s="50"/>
      <c r="F1125" s="50"/>
      <c r="G1125" s="50"/>
      <c r="H1125" s="50"/>
      <c r="I1125" s="50"/>
      <c r="J1125" s="50"/>
      <c r="K1125" s="50"/>
      <c r="L1125" s="50"/>
      <c r="M1125" s="49"/>
      <c r="N1125" s="50"/>
      <c r="O1125" s="48"/>
      <c r="P1125" s="48"/>
      <c r="Q1125" s="48"/>
      <c r="R1125" s="48"/>
      <c r="S1125" s="48"/>
      <c r="T1125" s="44"/>
      <c r="U1125" s="44"/>
      <c r="V1125" s="44"/>
      <c r="W1125" s="44"/>
      <c r="X1125" s="44"/>
      <c r="Y1125" s="44"/>
    </row>
    <row r="1126" spans="2:25" s="37" customFormat="1" x14ac:dyDescent="0.45">
      <c r="B1126" s="50"/>
      <c r="C1126" s="50"/>
      <c r="D1126" s="50"/>
      <c r="E1126" s="50"/>
      <c r="F1126" s="50"/>
      <c r="G1126" s="50"/>
      <c r="H1126" s="50"/>
      <c r="I1126" s="50"/>
      <c r="J1126" s="50"/>
      <c r="K1126" s="50"/>
      <c r="L1126" s="50"/>
      <c r="M1126" s="49"/>
      <c r="N1126" s="50"/>
      <c r="O1126" s="48"/>
      <c r="P1126" s="48"/>
      <c r="Q1126" s="48"/>
      <c r="R1126" s="48"/>
      <c r="S1126" s="48"/>
      <c r="T1126" s="44"/>
      <c r="U1126" s="44"/>
      <c r="V1126" s="44"/>
      <c r="W1126" s="44"/>
      <c r="X1126" s="44"/>
      <c r="Y1126" s="44"/>
    </row>
    <row r="1127" spans="2:25" s="37" customFormat="1" x14ac:dyDescent="0.45">
      <c r="B1127" s="50"/>
      <c r="C1127" s="50"/>
      <c r="D1127" s="50"/>
      <c r="E1127" s="50"/>
      <c r="F1127" s="50"/>
      <c r="G1127" s="50"/>
      <c r="H1127" s="50"/>
      <c r="I1127" s="50"/>
      <c r="J1127" s="50"/>
      <c r="K1127" s="50"/>
      <c r="L1127" s="50"/>
      <c r="M1127" s="49"/>
      <c r="N1127" s="50"/>
      <c r="O1127" s="48"/>
      <c r="P1127" s="48"/>
      <c r="Q1127" s="48"/>
      <c r="R1127" s="48"/>
      <c r="S1127" s="48"/>
      <c r="T1127" s="44"/>
      <c r="U1127" s="44"/>
      <c r="V1127" s="44"/>
      <c r="W1127" s="44"/>
      <c r="X1127" s="44"/>
      <c r="Y1127" s="44"/>
    </row>
    <row r="1128" spans="2:25" s="37" customFormat="1" x14ac:dyDescent="0.45">
      <c r="B1128" s="50"/>
      <c r="C1128" s="50"/>
      <c r="D1128" s="50"/>
      <c r="E1128" s="50"/>
      <c r="F1128" s="50"/>
      <c r="G1128" s="50"/>
      <c r="H1128" s="50"/>
      <c r="I1128" s="50"/>
      <c r="J1128" s="50"/>
      <c r="K1128" s="50"/>
      <c r="L1128" s="50"/>
      <c r="M1128" s="49"/>
      <c r="N1128" s="50"/>
      <c r="O1128" s="48"/>
      <c r="P1128" s="48"/>
      <c r="Q1128" s="48"/>
      <c r="R1128" s="48"/>
      <c r="S1128" s="48"/>
      <c r="T1128" s="44"/>
      <c r="U1128" s="44"/>
      <c r="V1128" s="44"/>
      <c r="W1128" s="44"/>
      <c r="X1128" s="44"/>
      <c r="Y1128" s="44"/>
    </row>
    <row r="1129" spans="2:25" s="37" customFormat="1" x14ac:dyDescent="0.45">
      <c r="B1129" s="50"/>
      <c r="C1129" s="50"/>
      <c r="D1129" s="50"/>
      <c r="E1129" s="50"/>
      <c r="F1129" s="50"/>
      <c r="G1129" s="50"/>
      <c r="H1129" s="50"/>
      <c r="I1129" s="50"/>
      <c r="J1129" s="50"/>
      <c r="K1129" s="50"/>
      <c r="L1129" s="50"/>
      <c r="M1129" s="49"/>
      <c r="N1129" s="50"/>
      <c r="O1129" s="48"/>
      <c r="P1129" s="48"/>
      <c r="Q1129" s="48"/>
      <c r="R1129" s="48"/>
      <c r="S1129" s="48"/>
      <c r="T1129" s="44"/>
      <c r="U1129" s="44"/>
      <c r="V1129" s="44"/>
      <c r="W1129" s="44"/>
      <c r="X1129" s="44"/>
      <c r="Y1129" s="44"/>
    </row>
    <row r="1130" spans="2:25" s="37" customFormat="1" x14ac:dyDescent="0.45">
      <c r="B1130" s="50"/>
      <c r="C1130" s="50"/>
      <c r="D1130" s="50"/>
      <c r="E1130" s="50"/>
      <c r="F1130" s="50"/>
      <c r="G1130" s="50"/>
      <c r="H1130" s="50"/>
      <c r="I1130" s="50"/>
      <c r="J1130" s="50"/>
      <c r="K1130" s="50"/>
      <c r="L1130" s="50"/>
      <c r="M1130" s="49"/>
      <c r="N1130" s="50"/>
      <c r="O1130" s="48"/>
      <c r="P1130" s="48"/>
      <c r="Q1130" s="48"/>
      <c r="R1130" s="48"/>
      <c r="S1130" s="48"/>
      <c r="T1130" s="44"/>
      <c r="U1130" s="44"/>
      <c r="V1130" s="44"/>
      <c r="W1130" s="44"/>
      <c r="X1130" s="44"/>
      <c r="Y1130" s="44"/>
    </row>
    <row r="1131" spans="2:25" s="37" customFormat="1" x14ac:dyDescent="0.45">
      <c r="B1131" s="50"/>
      <c r="C1131" s="50"/>
      <c r="D1131" s="50"/>
      <c r="E1131" s="50"/>
      <c r="F1131" s="50"/>
      <c r="G1131" s="50"/>
      <c r="H1131" s="50"/>
      <c r="I1131" s="50"/>
      <c r="J1131" s="50"/>
      <c r="K1131" s="50"/>
      <c r="L1131" s="50"/>
      <c r="M1131" s="49"/>
      <c r="N1131" s="50"/>
      <c r="O1131" s="48"/>
      <c r="P1131" s="48"/>
      <c r="Q1131" s="48"/>
      <c r="R1131" s="48"/>
      <c r="S1131" s="48"/>
      <c r="T1131" s="44"/>
      <c r="U1131" s="44"/>
      <c r="V1131" s="44"/>
      <c r="W1131" s="44"/>
      <c r="X1131" s="44"/>
      <c r="Y1131" s="44"/>
    </row>
    <row r="1132" spans="2:25" s="37" customFormat="1" x14ac:dyDescent="0.45">
      <c r="B1132" s="50"/>
      <c r="C1132" s="50"/>
      <c r="D1132" s="50"/>
      <c r="E1132" s="50"/>
      <c r="F1132" s="50"/>
      <c r="G1132" s="50"/>
      <c r="H1132" s="50"/>
      <c r="I1132" s="50"/>
      <c r="J1132" s="50"/>
      <c r="K1132" s="50"/>
      <c r="L1132" s="50"/>
      <c r="M1132" s="49"/>
      <c r="N1132" s="50"/>
      <c r="O1132" s="48"/>
      <c r="P1132" s="48"/>
      <c r="Q1132" s="48"/>
      <c r="R1132" s="48"/>
      <c r="S1132" s="48"/>
      <c r="T1132" s="44"/>
      <c r="U1132" s="44"/>
      <c r="V1132" s="44"/>
      <c r="W1132" s="44"/>
      <c r="X1132" s="44"/>
      <c r="Y1132" s="44"/>
    </row>
    <row r="1133" spans="2:25" s="37" customFormat="1" x14ac:dyDescent="0.45">
      <c r="B1133" s="50"/>
      <c r="C1133" s="50"/>
      <c r="D1133" s="50"/>
      <c r="E1133" s="50"/>
      <c r="F1133" s="50"/>
      <c r="G1133" s="50"/>
      <c r="H1133" s="50"/>
      <c r="I1133" s="50"/>
      <c r="J1133" s="50"/>
      <c r="K1133" s="50"/>
      <c r="L1133" s="50"/>
      <c r="M1133" s="49"/>
      <c r="N1133" s="50"/>
      <c r="O1133" s="48"/>
      <c r="P1133" s="48"/>
      <c r="Q1133" s="48"/>
      <c r="R1133" s="48"/>
      <c r="S1133" s="48"/>
      <c r="T1133" s="44"/>
      <c r="U1133" s="44"/>
      <c r="V1133" s="44"/>
      <c r="W1133" s="44"/>
      <c r="X1133" s="44"/>
      <c r="Y1133" s="44"/>
    </row>
    <row r="1134" spans="2:25" s="37" customFormat="1" x14ac:dyDescent="0.45">
      <c r="B1134" s="50"/>
      <c r="C1134" s="50"/>
      <c r="D1134" s="50"/>
      <c r="E1134" s="50"/>
      <c r="F1134" s="50"/>
      <c r="G1134" s="50"/>
      <c r="H1134" s="50"/>
      <c r="I1134" s="50"/>
      <c r="J1134" s="50"/>
      <c r="K1134" s="50"/>
      <c r="L1134" s="50"/>
      <c r="M1134" s="49"/>
      <c r="N1134" s="50"/>
      <c r="O1134" s="48"/>
      <c r="P1134" s="48"/>
      <c r="Q1134" s="48"/>
      <c r="R1134" s="48"/>
      <c r="S1134" s="48"/>
      <c r="T1134" s="44"/>
      <c r="U1134" s="44"/>
      <c r="V1134" s="44"/>
      <c r="W1134" s="44"/>
      <c r="X1134" s="44"/>
      <c r="Y1134" s="44"/>
    </row>
    <row r="1135" spans="2:25" s="37" customFormat="1" x14ac:dyDescent="0.45">
      <c r="B1135" s="50"/>
      <c r="C1135" s="50"/>
      <c r="D1135" s="50"/>
      <c r="E1135" s="50"/>
      <c r="F1135" s="50"/>
      <c r="G1135" s="50"/>
      <c r="H1135" s="50"/>
      <c r="I1135" s="50"/>
      <c r="J1135" s="50"/>
      <c r="K1135" s="50"/>
      <c r="L1135" s="50"/>
      <c r="M1135" s="49"/>
      <c r="N1135" s="50"/>
      <c r="O1135" s="48"/>
      <c r="P1135" s="48"/>
      <c r="Q1135" s="48"/>
      <c r="R1135" s="48"/>
      <c r="S1135" s="48"/>
      <c r="T1135" s="44"/>
      <c r="U1135" s="44"/>
      <c r="V1135" s="44"/>
      <c r="W1135" s="44"/>
      <c r="X1135" s="44"/>
      <c r="Y1135" s="44"/>
    </row>
    <row r="1136" spans="2:25" s="37" customFormat="1" x14ac:dyDescent="0.45">
      <c r="B1136" s="50"/>
      <c r="C1136" s="50"/>
      <c r="D1136" s="50"/>
      <c r="E1136" s="50"/>
      <c r="F1136" s="50"/>
      <c r="G1136" s="50"/>
      <c r="H1136" s="50"/>
      <c r="I1136" s="50"/>
      <c r="J1136" s="50"/>
      <c r="K1136" s="50"/>
      <c r="L1136" s="50"/>
      <c r="M1136" s="49"/>
      <c r="N1136" s="50"/>
      <c r="O1136" s="48"/>
      <c r="P1136" s="48"/>
      <c r="Q1136" s="48"/>
      <c r="R1136" s="48"/>
      <c r="S1136" s="48"/>
      <c r="T1136" s="44"/>
      <c r="U1136" s="44"/>
      <c r="V1136" s="44"/>
      <c r="W1136" s="44"/>
      <c r="X1136" s="44"/>
      <c r="Y1136" s="44"/>
    </row>
    <row r="1137" spans="2:25" s="37" customFormat="1" x14ac:dyDescent="0.45">
      <c r="B1137" s="50"/>
      <c r="C1137" s="50"/>
      <c r="D1137" s="50"/>
      <c r="E1137" s="50"/>
      <c r="F1137" s="50"/>
      <c r="G1137" s="50"/>
      <c r="H1137" s="50"/>
      <c r="I1137" s="50"/>
      <c r="J1137" s="50"/>
      <c r="K1137" s="50"/>
      <c r="L1137" s="50"/>
      <c r="M1137" s="49"/>
      <c r="N1137" s="50"/>
      <c r="O1137" s="48"/>
      <c r="P1137" s="48"/>
      <c r="Q1137" s="48"/>
      <c r="R1137" s="48"/>
      <c r="S1137" s="48"/>
      <c r="T1137" s="44"/>
      <c r="U1137" s="44"/>
      <c r="V1137" s="44"/>
      <c r="W1137" s="44"/>
      <c r="X1137" s="44"/>
      <c r="Y1137" s="44"/>
    </row>
    <row r="1138" spans="2:25" s="37" customFormat="1" x14ac:dyDescent="0.45">
      <c r="B1138" s="50"/>
      <c r="C1138" s="50"/>
      <c r="D1138" s="50"/>
      <c r="E1138" s="50"/>
      <c r="F1138" s="50"/>
      <c r="G1138" s="50"/>
      <c r="H1138" s="50"/>
      <c r="I1138" s="50"/>
      <c r="J1138" s="50"/>
      <c r="K1138" s="50"/>
      <c r="L1138" s="50"/>
      <c r="M1138" s="49"/>
      <c r="N1138" s="50"/>
      <c r="O1138" s="48"/>
      <c r="P1138" s="48"/>
      <c r="Q1138" s="48"/>
      <c r="R1138" s="48"/>
      <c r="S1138" s="48"/>
      <c r="T1138" s="44"/>
      <c r="U1138" s="44"/>
      <c r="V1138" s="44"/>
      <c r="W1138" s="44"/>
      <c r="X1138" s="44"/>
      <c r="Y1138" s="44"/>
    </row>
    <row r="1139" spans="2:25" s="37" customFormat="1" x14ac:dyDescent="0.45">
      <c r="B1139" s="50"/>
      <c r="C1139" s="50"/>
      <c r="D1139" s="50"/>
      <c r="E1139" s="50"/>
      <c r="F1139" s="50"/>
      <c r="G1139" s="50"/>
      <c r="H1139" s="50"/>
      <c r="I1139" s="50"/>
      <c r="J1139" s="50"/>
      <c r="K1139" s="50"/>
      <c r="L1139" s="50"/>
      <c r="M1139" s="49"/>
      <c r="N1139" s="50"/>
      <c r="O1139" s="48"/>
      <c r="P1139" s="48"/>
      <c r="Q1139" s="48"/>
      <c r="R1139" s="48"/>
      <c r="S1139" s="48"/>
      <c r="T1139" s="44"/>
      <c r="U1139" s="44"/>
      <c r="V1139" s="44"/>
      <c r="W1139" s="44"/>
      <c r="X1139" s="44"/>
      <c r="Y1139" s="44"/>
    </row>
    <row r="1140" spans="2:25" s="37" customFormat="1" x14ac:dyDescent="0.45">
      <c r="B1140" s="50"/>
      <c r="C1140" s="50"/>
      <c r="D1140" s="50"/>
      <c r="E1140" s="50"/>
      <c r="F1140" s="50"/>
      <c r="G1140" s="50"/>
      <c r="H1140" s="50"/>
      <c r="I1140" s="50"/>
      <c r="J1140" s="50"/>
      <c r="K1140" s="50"/>
      <c r="L1140" s="50"/>
      <c r="M1140" s="49"/>
      <c r="N1140" s="50"/>
      <c r="O1140" s="48"/>
      <c r="P1140" s="48"/>
      <c r="Q1140" s="48"/>
      <c r="R1140" s="48"/>
      <c r="S1140" s="48"/>
      <c r="T1140" s="44"/>
      <c r="U1140" s="44"/>
      <c r="V1140" s="44"/>
      <c r="W1140" s="44"/>
      <c r="X1140" s="44"/>
      <c r="Y1140" s="44"/>
    </row>
    <row r="1141" spans="2:25" s="37" customFormat="1" x14ac:dyDescent="0.45">
      <c r="B1141" s="50"/>
      <c r="C1141" s="50"/>
      <c r="D1141" s="50"/>
      <c r="E1141" s="50"/>
      <c r="F1141" s="50"/>
      <c r="G1141" s="50"/>
      <c r="H1141" s="50"/>
      <c r="I1141" s="50"/>
      <c r="J1141" s="50"/>
      <c r="K1141" s="50"/>
      <c r="L1141" s="50"/>
      <c r="M1141" s="49"/>
      <c r="N1141" s="50"/>
      <c r="O1141" s="48"/>
      <c r="P1141" s="48"/>
      <c r="Q1141" s="48"/>
      <c r="R1141" s="48"/>
      <c r="S1141" s="48"/>
      <c r="T1141" s="44"/>
      <c r="U1141" s="44"/>
      <c r="V1141" s="44"/>
      <c r="W1141" s="44"/>
      <c r="X1141" s="44"/>
      <c r="Y1141" s="44"/>
    </row>
    <row r="1142" spans="2:25" s="37" customFormat="1" x14ac:dyDescent="0.45">
      <c r="B1142" s="50"/>
      <c r="C1142" s="50"/>
      <c r="D1142" s="50"/>
      <c r="E1142" s="50"/>
      <c r="F1142" s="50"/>
      <c r="G1142" s="50"/>
      <c r="H1142" s="50"/>
      <c r="I1142" s="50"/>
      <c r="J1142" s="50"/>
      <c r="K1142" s="50"/>
      <c r="L1142" s="50"/>
      <c r="M1142" s="49"/>
      <c r="N1142" s="50"/>
      <c r="O1142" s="48"/>
      <c r="P1142" s="48"/>
      <c r="Q1142" s="48"/>
      <c r="R1142" s="48"/>
      <c r="S1142" s="48"/>
      <c r="T1142" s="44"/>
      <c r="U1142" s="44"/>
      <c r="V1142" s="44"/>
      <c r="W1142" s="44"/>
      <c r="X1142" s="44"/>
      <c r="Y1142" s="44"/>
    </row>
    <row r="1143" spans="2:25" s="37" customFormat="1" x14ac:dyDescent="0.45">
      <c r="B1143" s="50"/>
      <c r="C1143" s="50"/>
      <c r="D1143" s="50"/>
      <c r="E1143" s="50"/>
      <c r="F1143" s="50"/>
      <c r="G1143" s="50"/>
      <c r="H1143" s="50"/>
      <c r="I1143" s="50"/>
      <c r="J1143" s="50"/>
      <c r="K1143" s="50"/>
      <c r="L1143" s="50"/>
      <c r="M1143" s="49"/>
      <c r="N1143" s="50"/>
      <c r="O1143" s="48"/>
      <c r="P1143" s="48"/>
      <c r="Q1143" s="48"/>
      <c r="R1143" s="48"/>
      <c r="S1143" s="48"/>
      <c r="T1143" s="44"/>
      <c r="U1143" s="44"/>
      <c r="V1143" s="44"/>
      <c r="W1143" s="44"/>
      <c r="X1143" s="44"/>
      <c r="Y1143" s="44"/>
    </row>
    <row r="1144" spans="2:25" s="37" customFormat="1" x14ac:dyDescent="0.45">
      <c r="B1144" s="50"/>
      <c r="C1144" s="50"/>
      <c r="D1144" s="50"/>
      <c r="E1144" s="50"/>
      <c r="F1144" s="50"/>
      <c r="G1144" s="50"/>
      <c r="H1144" s="50"/>
      <c r="I1144" s="50"/>
      <c r="J1144" s="50"/>
      <c r="K1144" s="50"/>
      <c r="L1144" s="50"/>
      <c r="M1144" s="49"/>
      <c r="N1144" s="50"/>
      <c r="O1144" s="48"/>
      <c r="P1144" s="48"/>
      <c r="Q1144" s="48"/>
      <c r="R1144" s="48"/>
      <c r="S1144" s="48"/>
      <c r="T1144" s="44"/>
      <c r="U1144" s="44"/>
      <c r="V1144" s="44"/>
      <c r="W1144" s="44"/>
      <c r="X1144" s="44"/>
      <c r="Y1144" s="44"/>
    </row>
    <row r="1145" spans="2:25" s="37" customFormat="1" x14ac:dyDescent="0.45">
      <c r="B1145" s="50"/>
      <c r="C1145" s="50"/>
      <c r="D1145" s="50"/>
      <c r="E1145" s="50"/>
      <c r="F1145" s="50"/>
      <c r="G1145" s="50"/>
      <c r="H1145" s="50"/>
      <c r="I1145" s="50"/>
      <c r="J1145" s="50"/>
      <c r="K1145" s="50"/>
      <c r="L1145" s="50"/>
      <c r="M1145" s="49"/>
      <c r="N1145" s="50"/>
      <c r="O1145" s="48"/>
      <c r="P1145" s="48"/>
      <c r="Q1145" s="48"/>
      <c r="R1145" s="48"/>
      <c r="S1145" s="48"/>
      <c r="T1145" s="44"/>
      <c r="U1145" s="44"/>
      <c r="V1145" s="44"/>
      <c r="W1145" s="44"/>
      <c r="X1145" s="44"/>
      <c r="Y1145" s="44"/>
    </row>
    <row r="1146" spans="2:25" s="37" customFormat="1" x14ac:dyDescent="0.45">
      <c r="B1146" s="50"/>
      <c r="C1146" s="50"/>
      <c r="D1146" s="50"/>
      <c r="E1146" s="50"/>
      <c r="F1146" s="50"/>
      <c r="G1146" s="50"/>
      <c r="H1146" s="50"/>
      <c r="I1146" s="50"/>
      <c r="J1146" s="50"/>
      <c r="K1146" s="50"/>
      <c r="L1146" s="50"/>
      <c r="M1146" s="49"/>
      <c r="N1146" s="50"/>
      <c r="O1146" s="48"/>
      <c r="P1146" s="48"/>
      <c r="Q1146" s="48"/>
      <c r="R1146" s="48"/>
      <c r="S1146" s="48"/>
      <c r="T1146" s="44"/>
      <c r="U1146" s="44"/>
      <c r="V1146" s="44"/>
      <c r="W1146" s="44"/>
      <c r="X1146" s="44"/>
      <c r="Y1146" s="44"/>
    </row>
    <row r="1147" spans="2:25" s="37" customFormat="1" x14ac:dyDescent="0.45">
      <c r="B1147" s="50"/>
      <c r="C1147" s="50"/>
      <c r="D1147" s="50"/>
      <c r="E1147" s="50"/>
      <c r="F1147" s="50"/>
      <c r="G1147" s="50"/>
      <c r="H1147" s="50"/>
      <c r="I1147" s="50"/>
      <c r="J1147" s="50"/>
      <c r="K1147" s="50"/>
      <c r="L1147" s="50"/>
      <c r="M1147" s="49"/>
      <c r="N1147" s="50"/>
      <c r="O1147" s="48"/>
      <c r="P1147" s="48"/>
      <c r="Q1147" s="48"/>
      <c r="R1147" s="48"/>
      <c r="S1147" s="48"/>
      <c r="T1147" s="44"/>
      <c r="U1147" s="44"/>
      <c r="V1147" s="44"/>
      <c r="W1147" s="44"/>
      <c r="X1147" s="44"/>
      <c r="Y1147" s="44"/>
    </row>
    <row r="1148" spans="2:25" s="37" customFormat="1" x14ac:dyDescent="0.45">
      <c r="B1148" s="50"/>
      <c r="C1148" s="50"/>
      <c r="D1148" s="50"/>
      <c r="E1148" s="50"/>
      <c r="F1148" s="50"/>
      <c r="G1148" s="50"/>
      <c r="H1148" s="50"/>
      <c r="I1148" s="50"/>
      <c r="J1148" s="50"/>
      <c r="K1148" s="50"/>
      <c r="L1148" s="50"/>
      <c r="M1148" s="49"/>
      <c r="N1148" s="50"/>
      <c r="O1148" s="48"/>
      <c r="P1148" s="48"/>
      <c r="Q1148" s="48"/>
      <c r="R1148" s="48"/>
      <c r="S1148" s="48"/>
      <c r="T1148" s="44"/>
      <c r="U1148" s="44"/>
      <c r="V1148" s="44"/>
      <c r="W1148" s="44"/>
      <c r="X1148" s="44"/>
      <c r="Y1148" s="44"/>
    </row>
    <row r="1149" spans="2:25" s="37" customFormat="1" x14ac:dyDescent="0.45">
      <c r="B1149" s="50"/>
      <c r="C1149" s="50"/>
      <c r="D1149" s="50"/>
      <c r="E1149" s="50"/>
      <c r="F1149" s="50"/>
      <c r="G1149" s="50"/>
      <c r="H1149" s="50"/>
      <c r="I1149" s="50"/>
      <c r="J1149" s="50"/>
      <c r="K1149" s="50"/>
      <c r="L1149" s="50"/>
      <c r="M1149" s="49"/>
      <c r="N1149" s="50"/>
      <c r="O1149" s="48"/>
      <c r="P1149" s="48"/>
      <c r="Q1149" s="48"/>
      <c r="R1149" s="48"/>
      <c r="S1149" s="48"/>
      <c r="T1149" s="44"/>
      <c r="U1149" s="44"/>
      <c r="V1149" s="44"/>
      <c r="W1149" s="44"/>
      <c r="X1149" s="44"/>
      <c r="Y1149" s="44"/>
    </row>
    <row r="1150" spans="2:25" s="37" customFormat="1" x14ac:dyDescent="0.45">
      <c r="B1150" s="50"/>
      <c r="C1150" s="50"/>
      <c r="D1150" s="50"/>
      <c r="E1150" s="50"/>
      <c r="F1150" s="50"/>
      <c r="G1150" s="50"/>
      <c r="H1150" s="50"/>
      <c r="I1150" s="50"/>
      <c r="J1150" s="50"/>
      <c r="K1150" s="50"/>
      <c r="L1150" s="50"/>
      <c r="M1150" s="49"/>
      <c r="N1150" s="50"/>
      <c r="O1150" s="48"/>
      <c r="P1150" s="48"/>
      <c r="Q1150" s="48"/>
      <c r="R1150" s="48"/>
      <c r="S1150" s="48"/>
      <c r="T1150" s="44"/>
      <c r="U1150" s="44"/>
      <c r="V1150" s="44"/>
      <c r="W1150" s="44"/>
      <c r="X1150" s="44"/>
      <c r="Y1150" s="44"/>
    </row>
    <row r="1151" spans="2:25" s="37" customFormat="1" x14ac:dyDescent="0.45">
      <c r="B1151" s="50"/>
      <c r="C1151" s="50"/>
      <c r="D1151" s="50"/>
      <c r="E1151" s="50"/>
      <c r="F1151" s="50"/>
      <c r="G1151" s="50"/>
      <c r="H1151" s="50"/>
      <c r="I1151" s="50"/>
      <c r="J1151" s="50"/>
      <c r="K1151" s="50"/>
      <c r="L1151" s="50"/>
      <c r="M1151" s="49"/>
      <c r="N1151" s="50"/>
      <c r="O1151" s="48"/>
      <c r="P1151" s="48"/>
      <c r="Q1151" s="48"/>
      <c r="R1151" s="48"/>
      <c r="S1151" s="48"/>
      <c r="T1151" s="44"/>
      <c r="U1151" s="44"/>
      <c r="V1151" s="44"/>
      <c r="W1151" s="44"/>
      <c r="X1151" s="44"/>
      <c r="Y1151" s="44"/>
    </row>
    <row r="1152" spans="2:25" s="37" customFormat="1" x14ac:dyDescent="0.45">
      <c r="B1152" s="50"/>
      <c r="C1152" s="50"/>
      <c r="D1152" s="50"/>
      <c r="E1152" s="50"/>
      <c r="F1152" s="50"/>
      <c r="G1152" s="50"/>
      <c r="H1152" s="50"/>
      <c r="I1152" s="50"/>
      <c r="J1152" s="50"/>
      <c r="K1152" s="50"/>
      <c r="L1152" s="50"/>
      <c r="M1152" s="49"/>
      <c r="N1152" s="50"/>
      <c r="O1152" s="48"/>
      <c r="P1152" s="48"/>
      <c r="Q1152" s="48"/>
      <c r="R1152" s="48"/>
      <c r="S1152" s="48"/>
      <c r="T1152" s="44"/>
      <c r="U1152" s="44"/>
      <c r="V1152" s="44"/>
      <c r="W1152" s="44"/>
      <c r="X1152" s="44"/>
      <c r="Y1152" s="44"/>
    </row>
    <row r="1153" spans="2:25" s="37" customFormat="1" x14ac:dyDescent="0.45">
      <c r="B1153" s="50"/>
      <c r="C1153" s="50"/>
      <c r="D1153" s="50"/>
      <c r="E1153" s="50"/>
      <c r="F1153" s="50"/>
      <c r="G1153" s="50"/>
      <c r="H1153" s="50"/>
      <c r="I1153" s="50"/>
      <c r="J1153" s="50"/>
      <c r="K1153" s="50"/>
      <c r="L1153" s="50"/>
      <c r="M1153" s="49"/>
      <c r="N1153" s="50"/>
      <c r="O1153" s="48"/>
      <c r="P1153" s="48"/>
      <c r="Q1153" s="48"/>
      <c r="R1153" s="48"/>
      <c r="S1153" s="48"/>
      <c r="T1153" s="44"/>
      <c r="U1153" s="44"/>
      <c r="V1153" s="44"/>
      <c r="W1153" s="44"/>
      <c r="X1153" s="44"/>
      <c r="Y1153" s="44"/>
    </row>
    <row r="1154" spans="2:25" s="37" customFormat="1" x14ac:dyDescent="0.45">
      <c r="B1154" s="50"/>
      <c r="C1154" s="50"/>
      <c r="D1154" s="50"/>
      <c r="E1154" s="50"/>
      <c r="F1154" s="50"/>
      <c r="G1154" s="50"/>
      <c r="H1154" s="50"/>
      <c r="I1154" s="50"/>
      <c r="J1154" s="50"/>
      <c r="K1154" s="50"/>
      <c r="L1154" s="50"/>
      <c r="M1154" s="49"/>
      <c r="N1154" s="50"/>
      <c r="O1154" s="48"/>
      <c r="P1154" s="48"/>
      <c r="Q1154" s="48"/>
      <c r="R1154" s="48"/>
      <c r="S1154" s="48"/>
      <c r="T1154" s="44"/>
      <c r="U1154" s="44"/>
      <c r="V1154" s="44"/>
      <c r="W1154" s="44"/>
      <c r="X1154" s="44"/>
      <c r="Y1154" s="44"/>
    </row>
    <row r="1155" spans="2:25" s="37" customFormat="1" x14ac:dyDescent="0.45">
      <c r="B1155" s="50"/>
      <c r="C1155" s="50"/>
      <c r="D1155" s="50"/>
      <c r="E1155" s="50"/>
      <c r="F1155" s="50"/>
      <c r="G1155" s="50"/>
      <c r="H1155" s="50"/>
      <c r="I1155" s="50"/>
      <c r="J1155" s="50"/>
      <c r="K1155" s="50"/>
      <c r="L1155" s="50"/>
      <c r="M1155" s="49"/>
      <c r="N1155" s="50"/>
      <c r="O1155" s="48"/>
      <c r="P1155" s="48"/>
      <c r="Q1155" s="48"/>
      <c r="R1155" s="48"/>
      <c r="S1155" s="48"/>
      <c r="T1155" s="44"/>
      <c r="U1155" s="44"/>
      <c r="V1155" s="44"/>
      <c r="W1155" s="44"/>
      <c r="X1155" s="44"/>
      <c r="Y1155" s="44"/>
    </row>
    <row r="1156" spans="2:25" s="37" customFormat="1" x14ac:dyDescent="0.45">
      <c r="B1156" s="50"/>
      <c r="C1156" s="50"/>
      <c r="D1156" s="50"/>
      <c r="E1156" s="50"/>
      <c r="F1156" s="50"/>
      <c r="G1156" s="50"/>
      <c r="H1156" s="50"/>
      <c r="I1156" s="50"/>
      <c r="J1156" s="50"/>
      <c r="K1156" s="50"/>
      <c r="L1156" s="50"/>
      <c r="M1156" s="49"/>
      <c r="N1156" s="50"/>
      <c r="O1156" s="48"/>
      <c r="P1156" s="48"/>
      <c r="Q1156" s="48"/>
      <c r="R1156" s="48"/>
      <c r="S1156" s="48"/>
      <c r="T1156" s="44"/>
      <c r="U1156" s="44"/>
      <c r="V1156" s="44"/>
      <c r="W1156" s="44"/>
      <c r="X1156" s="44"/>
      <c r="Y1156" s="44"/>
    </row>
    <row r="1157" spans="2:25" s="37" customFormat="1" x14ac:dyDescent="0.45">
      <c r="B1157" s="50"/>
      <c r="C1157" s="50"/>
      <c r="D1157" s="50"/>
      <c r="E1157" s="50"/>
      <c r="F1157" s="50"/>
      <c r="G1157" s="50"/>
      <c r="H1157" s="50"/>
      <c r="I1157" s="50"/>
      <c r="J1157" s="50"/>
      <c r="K1157" s="50"/>
      <c r="L1157" s="50"/>
      <c r="M1157" s="49"/>
      <c r="N1157" s="50"/>
      <c r="O1157" s="48"/>
      <c r="P1157" s="48"/>
      <c r="Q1157" s="48"/>
      <c r="R1157" s="48"/>
      <c r="S1157" s="48"/>
      <c r="T1157" s="44"/>
      <c r="U1157" s="44"/>
      <c r="V1157" s="44"/>
      <c r="W1157" s="44"/>
      <c r="X1157" s="44"/>
      <c r="Y1157" s="44"/>
    </row>
    <row r="1158" spans="2:25" s="37" customFormat="1" x14ac:dyDescent="0.45">
      <c r="B1158" s="50"/>
      <c r="C1158" s="50"/>
      <c r="D1158" s="50"/>
      <c r="E1158" s="50"/>
      <c r="F1158" s="50"/>
      <c r="G1158" s="50"/>
      <c r="H1158" s="50"/>
      <c r="I1158" s="50"/>
      <c r="J1158" s="50"/>
      <c r="K1158" s="50"/>
      <c r="L1158" s="50"/>
      <c r="M1158" s="49"/>
      <c r="N1158" s="50"/>
      <c r="O1158" s="48"/>
      <c r="P1158" s="48"/>
      <c r="Q1158" s="48"/>
      <c r="R1158" s="48"/>
      <c r="S1158" s="48"/>
      <c r="T1158" s="44"/>
      <c r="U1158" s="44"/>
      <c r="V1158" s="44"/>
      <c r="W1158" s="44"/>
      <c r="X1158" s="44"/>
      <c r="Y1158" s="44"/>
    </row>
    <row r="1159" spans="2:25" s="37" customFormat="1" x14ac:dyDescent="0.45">
      <c r="B1159" s="50"/>
      <c r="C1159" s="50"/>
      <c r="D1159" s="50"/>
      <c r="E1159" s="50"/>
      <c r="F1159" s="50"/>
      <c r="G1159" s="50"/>
      <c r="H1159" s="50"/>
      <c r="I1159" s="50"/>
      <c r="J1159" s="50"/>
      <c r="K1159" s="50"/>
      <c r="L1159" s="50"/>
      <c r="M1159" s="49"/>
      <c r="N1159" s="50"/>
      <c r="O1159" s="48"/>
      <c r="P1159" s="48"/>
      <c r="Q1159" s="48"/>
      <c r="R1159" s="48"/>
      <c r="S1159" s="48"/>
      <c r="T1159" s="44"/>
      <c r="U1159" s="44"/>
      <c r="V1159" s="44"/>
      <c r="W1159" s="44"/>
      <c r="X1159" s="44"/>
      <c r="Y1159" s="44"/>
    </row>
    <row r="1160" spans="2:25" s="37" customFormat="1" x14ac:dyDescent="0.45">
      <c r="B1160" s="50"/>
      <c r="C1160" s="50"/>
      <c r="D1160" s="50"/>
      <c r="E1160" s="50"/>
      <c r="F1160" s="50"/>
      <c r="G1160" s="50"/>
      <c r="H1160" s="50"/>
      <c r="I1160" s="50"/>
      <c r="J1160" s="50"/>
      <c r="K1160" s="50"/>
      <c r="L1160" s="50"/>
      <c r="M1160" s="49"/>
      <c r="N1160" s="50"/>
      <c r="O1160" s="48"/>
      <c r="P1160" s="48"/>
      <c r="Q1160" s="48"/>
      <c r="R1160" s="48"/>
      <c r="S1160" s="48"/>
      <c r="T1160" s="44"/>
      <c r="U1160" s="44"/>
      <c r="V1160" s="44"/>
      <c r="W1160" s="44"/>
      <c r="X1160" s="44"/>
      <c r="Y1160" s="44"/>
    </row>
    <row r="1161" spans="2:25" s="37" customFormat="1" x14ac:dyDescent="0.45">
      <c r="B1161" s="50"/>
      <c r="C1161" s="50"/>
      <c r="D1161" s="50"/>
      <c r="E1161" s="50"/>
      <c r="F1161" s="50"/>
      <c r="G1161" s="50"/>
      <c r="H1161" s="50"/>
      <c r="I1161" s="50"/>
      <c r="J1161" s="50"/>
      <c r="K1161" s="50"/>
      <c r="L1161" s="50"/>
      <c r="M1161" s="49"/>
      <c r="N1161" s="50"/>
      <c r="O1161" s="48"/>
      <c r="P1161" s="48"/>
      <c r="Q1161" s="48"/>
      <c r="R1161" s="48"/>
      <c r="S1161" s="48"/>
      <c r="T1161" s="44"/>
      <c r="U1161" s="44"/>
      <c r="V1161" s="44"/>
      <c r="W1161" s="44"/>
      <c r="X1161" s="44"/>
      <c r="Y1161" s="44"/>
    </row>
    <row r="1162" spans="2:25" s="37" customFormat="1" x14ac:dyDescent="0.45">
      <c r="B1162" s="50"/>
      <c r="C1162" s="50"/>
      <c r="D1162" s="50"/>
      <c r="E1162" s="50"/>
      <c r="F1162" s="50"/>
      <c r="G1162" s="50"/>
      <c r="H1162" s="50"/>
      <c r="I1162" s="50"/>
      <c r="J1162" s="50"/>
      <c r="K1162" s="50"/>
      <c r="L1162" s="50"/>
      <c r="M1162" s="49"/>
      <c r="N1162" s="50"/>
      <c r="O1162" s="48"/>
      <c r="P1162" s="48"/>
      <c r="Q1162" s="48"/>
      <c r="R1162" s="48"/>
      <c r="S1162" s="48"/>
      <c r="T1162" s="44"/>
      <c r="U1162" s="44"/>
      <c r="V1162" s="44"/>
      <c r="W1162" s="44"/>
      <c r="X1162" s="44"/>
      <c r="Y1162" s="44"/>
    </row>
    <row r="1163" spans="2:25" s="37" customFormat="1" x14ac:dyDescent="0.45">
      <c r="B1163" s="50"/>
      <c r="C1163" s="50"/>
      <c r="D1163" s="50"/>
      <c r="E1163" s="50"/>
      <c r="F1163" s="50"/>
      <c r="G1163" s="50"/>
      <c r="H1163" s="50"/>
      <c r="I1163" s="50"/>
      <c r="J1163" s="50"/>
      <c r="K1163" s="50"/>
      <c r="L1163" s="50"/>
      <c r="M1163" s="49"/>
      <c r="N1163" s="50"/>
      <c r="O1163" s="48"/>
      <c r="P1163" s="48"/>
      <c r="Q1163" s="48"/>
      <c r="R1163" s="48"/>
      <c r="S1163" s="48"/>
      <c r="T1163" s="44"/>
      <c r="U1163" s="44"/>
      <c r="V1163" s="44"/>
      <c r="W1163" s="44"/>
      <c r="X1163" s="44"/>
      <c r="Y1163" s="44"/>
    </row>
    <row r="1164" spans="2:25" s="37" customFormat="1" x14ac:dyDescent="0.45">
      <c r="B1164" s="50"/>
      <c r="C1164" s="50"/>
      <c r="D1164" s="50"/>
      <c r="E1164" s="50"/>
      <c r="F1164" s="50"/>
      <c r="G1164" s="50"/>
      <c r="H1164" s="50"/>
      <c r="I1164" s="50"/>
      <c r="J1164" s="50"/>
      <c r="K1164" s="50"/>
      <c r="L1164" s="50"/>
      <c r="M1164" s="49"/>
      <c r="N1164" s="50"/>
      <c r="O1164" s="48"/>
      <c r="P1164" s="48"/>
      <c r="Q1164" s="48"/>
      <c r="R1164" s="48"/>
      <c r="S1164" s="48"/>
      <c r="T1164" s="44"/>
      <c r="U1164" s="44"/>
      <c r="V1164" s="44"/>
      <c r="W1164" s="44"/>
      <c r="X1164" s="44"/>
      <c r="Y1164" s="44"/>
    </row>
    <row r="1165" spans="2:25" s="37" customFormat="1" x14ac:dyDescent="0.45">
      <c r="B1165" s="48"/>
      <c r="C1165" s="48"/>
      <c r="D1165" s="48"/>
      <c r="E1165" s="48"/>
      <c r="F1165" s="48"/>
      <c r="G1165" s="48"/>
      <c r="H1165" s="48"/>
      <c r="I1165" s="48"/>
      <c r="J1165" s="48"/>
      <c r="K1165" s="48"/>
      <c r="L1165" s="48"/>
      <c r="M1165" s="79"/>
      <c r="N1165" s="48"/>
      <c r="O1165" s="48"/>
      <c r="P1165" s="48"/>
      <c r="Q1165" s="48"/>
      <c r="R1165" s="48"/>
      <c r="S1165" s="48"/>
      <c r="T1165" s="44"/>
      <c r="U1165" s="44"/>
      <c r="V1165" s="44"/>
      <c r="W1165" s="44"/>
      <c r="X1165" s="44"/>
      <c r="Y1165" s="44"/>
    </row>
    <row r="1166" spans="2:25" s="37" customFormat="1" x14ac:dyDescent="0.45">
      <c r="B1166" s="48"/>
      <c r="C1166" s="48"/>
      <c r="D1166" s="48"/>
      <c r="E1166" s="48"/>
      <c r="F1166" s="48"/>
      <c r="G1166" s="48"/>
      <c r="H1166" s="48"/>
      <c r="I1166" s="48"/>
      <c r="J1166" s="48"/>
      <c r="K1166" s="48"/>
      <c r="L1166" s="48"/>
      <c r="M1166" s="79"/>
      <c r="N1166" s="48"/>
      <c r="O1166" s="48"/>
      <c r="P1166" s="48"/>
      <c r="Q1166" s="48"/>
      <c r="R1166" s="48"/>
      <c r="S1166" s="48"/>
      <c r="T1166" s="44"/>
      <c r="U1166" s="44"/>
      <c r="V1166" s="44"/>
      <c r="W1166" s="44"/>
      <c r="X1166" s="44"/>
      <c r="Y1166" s="44"/>
    </row>
    <row r="1167" spans="2:25" s="37" customFormat="1" x14ac:dyDescent="0.45">
      <c r="B1167" s="48"/>
      <c r="C1167" s="48"/>
      <c r="D1167" s="48"/>
      <c r="E1167" s="48"/>
      <c r="F1167" s="48"/>
      <c r="G1167" s="48"/>
      <c r="H1167" s="48"/>
      <c r="I1167" s="48"/>
      <c r="J1167" s="48"/>
      <c r="K1167" s="48"/>
      <c r="L1167" s="48"/>
      <c r="M1167" s="79"/>
      <c r="N1167" s="48"/>
      <c r="O1167" s="48"/>
      <c r="P1167" s="48"/>
      <c r="Q1167" s="48"/>
      <c r="R1167" s="48"/>
      <c r="S1167" s="48"/>
      <c r="T1167" s="44"/>
      <c r="U1167" s="44"/>
      <c r="V1167" s="44"/>
      <c r="W1167" s="44"/>
      <c r="X1167" s="44"/>
      <c r="Y1167" s="44"/>
    </row>
    <row r="1168" spans="2:25" s="37" customFormat="1" x14ac:dyDescent="0.45">
      <c r="B1168" s="48"/>
      <c r="C1168" s="48"/>
      <c r="D1168" s="48"/>
      <c r="E1168" s="48"/>
      <c r="F1168" s="48"/>
      <c r="G1168" s="48"/>
      <c r="H1168" s="48"/>
      <c r="I1168" s="48"/>
      <c r="J1168" s="48"/>
      <c r="K1168" s="48"/>
      <c r="L1168" s="48"/>
      <c r="M1168" s="79"/>
      <c r="N1168" s="48"/>
      <c r="O1168" s="48"/>
      <c r="P1168" s="48"/>
      <c r="Q1168" s="48"/>
      <c r="R1168" s="48"/>
      <c r="S1168" s="48"/>
      <c r="T1168" s="44"/>
      <c r="U1168" s="44"/>
      <c r="V1168" s="44"/>
      <c r="W1168" s="44"/>
      <c r="X1168" s="44"/>
      <c r="Y1168" s="44"/>
    </row>
    <row r="1169" spans="2:25" s="37" customFormat="1" x14ac:dyDescent="0.45">
      <c r="B1169" s="48"/>
      <c r="C1169" s="48"/>
      <c r="D1169" s="48"/>
      <c r="E1169" s="48"/>
      <c r="F1169" s="48"/>
      <c r="G1169" s="48"/>
      <c r="H1169" s="48"/>
      <c r="I1169" s="48"/>
      <c r="J1169" s="48"/>
      <c r="K1169" s="48"/>
      <c r="L1169" s="48"/>
      <c r="M1169" s="79"/>
      <c r="N1169" s="48"/>
      <c r="O1169" s="48"/>
      <c r="P1169" s="48"/>
      <c r="Q1169" s="48"/>
      <c r="R1169" s="48"/>
      <c r="S1169" s="48"/>
      <c r="T1169" s="44"/>
      <c r="U1169" s="44"/>
      <c r="V1169" s="44"/>
      <c r="W1169" s="44"/>
      <c r="X1169" s="44"/>
      <c r="Y1169" s="44"/>
    </row>
    <row r="1170" spans="2:25" s="37" customFormat="1" x14ac:dyDescent="0.45">
      <c r="B1170" s="48"/>
      <c r="C1170" s="48"/>
      <c r="D1170" s="48"/>
      <c r="E1170" s="48"/>
      <c r="F1170" s="48"/>
      <c r="G1170" s="48"/>
      <c r="H1170" s="48"/>
      <c r="I1170" s="48"/>
      <c r="J1170" s="48"/>
      <c r="K1170" s="48"/>
      <c r="L1170" s="48"/>
      <c r="M1170" s="79"/>
      <c r="N1170" s="48"/>
      <c r="O1170" s="48"/>
      <c r="P1170" s="48"/>
      <c r="Q1170" s="48"/>
      <c r="R1170" s="48"/>
      <c r="S1170" s="48"/>
      <c r="T1170" s="44"/>
      <c r="U1170" s="44"/>
      <c r="V1170" s="44"/>
      <c r="W1170" s="44"/>
      <c r="X1170" s="44"/>
      <c r="Y1170" s="44"/>
    </row>
    <row r="1171" spans="2:25" s="37" customFormat="1" x14ac:dyDescent="0.45">
      <c r="B1171" s="48"/>
      <c r="C1171" s="48"/>
      <c r="D1171" s="48"/>
      <c r="E1171" s="48"/>
      <c r="F1171" s="48"/>
      <c r="G1171" s="48"/>
      <c r="H1171" s="48"/>
      <c r="I1171" s="48"/>
      <c r="J1171" s="48"/>
      <c r="K1171" s="48"/>
      <c r="L1171" s="48"/>
      <c r="M1171" s="79"/>
      <c r="N1171" s="48"/>
      <c r="O1171" s="48"/>
      <c r="P1171" s="48"/>
      <c r="Q1171" s="48"/>
      <c r="R1171" s="48"/>
      <c r="S1171" s="48"/>
      <c r="T1171" s="44"/>
      <c r="U1171" s="44"/>
      <c r="V1171" s="44"/>
      <c r="W1171" s="44"/>
      <c r="X1171" s="44"/>
      <c r="Y1171" s="44"/>
    </row>
    <row r="1172" spans="2:25" s="37" customFormat="1" x14ac:dyDescent="0.45">
      <c r="B1172" s="48"/>
      <c r="C1172" s="48"/>
      <c r="D1172" s="48"/>
      <c r="E1172" s="48"/>
      <c r="F1172" s="48"/>
      <c r="G1172" s="48"/>
      <c r="H1172" s="48"/>
      <c r="I1172" s="48"/>
      <c r="J1172" s="48"/>
      <c r="K1172" s="48"/>
      <c r="L1172" s="48"/>
      <c r="M1172" s="79"/>
      <c r="N1172" s="48"/>
      <c r="O1172" s="48"/>
      <c r="P1172" s="48"/>
      <c r="Q1172" s="48"/>
      <c r="R1172" s="48"/>
      <c r="S1172" s="48"/>
      <c r="T1172" s="44"/>
      <c r="U1172" s="44"/>
      <c r="V1172" s="44"/>
      <c r="W1172" s="44"/>
      <c r="X1172" s="44"/>
      <c r="Y1172" s="44"/>
    </row>
    <row r="1173" spans="2:25" s="37" customFormat="1" x14ac:dyDescent="0.45">
      <c r="B1173" s="48"/>
      <c r="C1173" s="48"/>
      <c r="D1173" s="48"/>
      <c r="E1173" s="48"/>
      <c r="F1173" s="48"/>
      <c r="G1173" s="48"/>
      <c r="H1173" s="48"/>
      <c r="I1173" s="48"/>
      <c r="J1173" s="48"/>
      <c r="K1173" s="48"/>
      <c r="L1173" s="48"/>
      <c r="M1173" s="79"/>
      <c r="N1173" s="48"/>
      <c r="O1173" s="48"/>
      <c r="P1173" s="48"/>
      <c r="Q1173" s="48"/>
      <c r="R1173" s="48"/>
      <c r="S1173" s="48"/>
      <c r="T1173" s="44"/>
      <c r="U1173" s="44"/>
      <c r="V1173" s="44"/>
      <c r="W1173" s="44"/>
      <c r="X1173" s="44"/>
      <c r="Y1173" s="44"/>
    </row>
    <row r="1174" spans="2:25" s="37" customFormat="1" x14ac:dyDescent="0.45">
      <c r="B1174" s="48"/>
      <c r="C1174" s="48"/>
      <c r="D1174" s="48"/>
      <c r="E1174" s="48"/>
      <c r="F1174" s="48"/>
      <c r="G1174" s="48"/>
      <c r="H1174" s="48"/>
      <c r="I1174" s="48"/>
      <c r="J1174" s="48"/>
      <c r="K1174" s="48"/>
      <c r="L1174" s="48"/>
      <c r="M1174" s="79"/>
      <c r="N1174" s="48"/>
      <c r="O1174" s="48"/>
      <c r="P1174" s="48"/>
      <c r="Q1174" s="48"/>
      <c r="R1174" s="48"/>
      <c r="S1174" s="48"/>
      <c r="T1174" s="44"/>
      <c r="U1174" s="44"/>
      <c r="V1174" s="44"/>
      <c r="W1174" s="44"/>
      <c r="X1174" s="44"/>
      <c r="Y1174" s="44"/>
    </row>
    <row r="1175" spans="2:25" s="37" customFormat="1" x14ac:dyDescent="0.45">
      <c r="B1175" s="48"/>
      <c r="C1175" s="48"/>
      <c r="D1175" s="48"/>
      <c r="E1175" s="48"/>
      <c r="F1175" s="48"/>
      <c r="G1175" s="48"/>
      <c r="H1175" s="48"/>
      <c r="I1175" s="48"/>
      <c r="J1175" s="48"/>
      <c r="K1175" s="48"/>
      <c r="L1175" s="48"/>
      <c r="M1175" s="79"/>
      <c r="N1175" s="48"/>
      <c r="O1175" s="48"/>
      <c r="P1175" s="48"/>
      <c r="Q1175" s="48"/>
      <c r="R1175" s="48"/>
      <c r="S1175" s="48"/>
      <c r="T1175" s="44"/>
      <c r="U1175" s="44"/>
      <c r="V1175" s="44"/>
      <c r="W1175" s="44"/>
      <c r="X1175" s="44"/>
      <c r="Y1175" s="44"/>
    </row>
    <row r="1176" spans="2:25" s="37" customFormat="1" x14ac:dyDescent="0.45">
      <c r="B1176" s="48"/>
      <c r="C1176" s="48"/>
      <c r="D1176" s="48"/>
      <c r="E1176" s="48"/>
      <c r="F1176" s="48"/>
      <c r="G1176" s="48"/>
      <c r="H1176" s="48"/>
      <c r="I1176" s="48"/>
      <c r="J1176" s="48"/>
      <c r="K1176" s="48"/>
      <c r="L1176" s="48"/>
      <c r="M1176" s="79"/>
      <c r="N1176" s="48"/>
      <c r="O1176" s="48"/>
      <c r="P1176" s="48"/>
      <c r="Q1176" s="48"/>
      <c r="R1176" s="48"/>
      <c r="S1176" s="48"/>
      <c r="T1176" s="44"/>
      <c r="U1176" s="44"/>
      <c r="V1176" s="44"/>
      <c r="W1176" s="44"/>
      <c r="X1176" s="44"/>
      <c r="Y1176" s="44"/>
    </row>
    <row r="1177" spans="2:25" s="37" customFormat="1" x14ac:dyDescent="0.45">
      <c r="B1177" s="48"/>
      <c r="C1177" s="48"/>
      <c r="D1177" s="48"/>
      <c r="E1177" s="48"/>
      <c r="F1177" s="48"/>
      <c r="G1177" s="48"/>
      <c r="H1177" s="48"/>
      <c r="I1177" s="48"/>
      <c r="J1177" s="48"/>
      <c r="K1177" s="48"/>
      <c r="L1177" s="48"/>
      <c r="M1177" s="79"/>
      <c r="N1177" s="48"/>
      <c r="O1177" s="48"/>
      <c r="P1177" s="48"/>
      <c r="Q1177" s="48"/>
      <c r="R1177" s="48"/>
      <c r="S1177" s="48"/>
      <c r="T1177" s="44"/>
      <c r="U1177" s="44"/>
      <c r="V1177" s="44"/>
      <c r="W1177" s="44"/>
      <c r="X1177" s="44"/>
      <c r="Y1177" s="44"/>
    </row>
    <row r="1178" spans="2:25" s="37" customFormat="1" x14ac:dyDescent="0.45">
      <c r="B1178" s="48"/>
      <c r="C1178" s="48"/>
      <c r="D1178" s="48"/>
      <c r="E1178" s="48"/>
      <c r="F1178" s="48"/>
      <c r="G1178" s="48"/>
      <c r="H1178" s="48"/>
      <c r="I1178" s="48"/>
      <c r="J1178" s="48"/>
      <c r="K1178" s="48"/>
      <c r="L1178" s="48"/>
      <c r="M1178" s="79"/>
      <c r="N1178" s="48"/>
      <c r="O1178" s="48"/>
      <c r="P1178" s="48"/>
      <c r="Q1178" s="48"/>
      <c r="R1178" s="48"/>
      <c r="S1178" s="48"/>
      <c r="T1178" s="44"/>
      <c r="U1178" s="44"/>
      <c r="V1178" s="44"/>
      <c r="W1178" s="44"/>
      <c r="X1178" s="44"/>
      <c r="Y1178" s="44"/>
    </row>
    <row r="1179" spans="2:25" s="37" customFormat="1" x14ac:dyDescent="0.45">
      <c r="B1179" s="48"/>
      <c r="C1179" s="48"/>
      <c r="D1179" s="48"/>
      <c r="E1179" s="48"/>
      <c r="F1179" s="48"/>
      <c r="G1179" s="48"/>
      <c r="H1179" s="48"/>
      <c r="I1179" s="48"/>
      <c r="J1179" s="48"/>
      <c r="K1179" s="48"/>
      <c r="L1179" s="48"/>
      <c r="M1179" s="79"/>
      <c r="N1179" s="48"/>
      <c r="O1179" s="48"/>
      <c r="P1179" s="48"/>
      <c r="Q1179" s="48"/>
      <c r="R1179" s="48"/>
      <c r="S1179" s="48"/>
      <c r="T1179" s="44"/>
      <c r="U1179" s="44"/>
      <c r="V1179" s="44"/>
      <c r="W1179" s="44"/>
      <c r="X1179" s="44"/>
      <c r="Y1179" s="44"/>
    </row>
    <row r="1180" spans="2:25" s="37" customFormat="1" x14ac:dyDescent="0.45">
      <c r="B1180" s="48"/>
      <c r="C1180" s="48"/>
      <c r="D1180" s="48"/>
      <c r="E1180" s="48"/>
      <c r="F1180" s="48"/>
      <c r="G1180" s="48"/>
      <c r="H1180" s="48"/>
      <c r="I1180" s="48"/>
      <c r="J1180" s="48"/>
      <c r="K1180" s="48"/>
      <c r="L1180" s="48"/>
      <c r="M1180" s="79"/>
      <c r="N1180" s="48"/>
      <c r="O1180" s="48"/>
      <c r="P1180" s="48"/>
      <c r="Q1180" s="48"/>
      <c r="R1180" s="48"/>
      <c r="S1180" s="48"/>
      <c r="T1180" s="44"/>
      <c r="U1180" s="44"/>
      <c r="V1180" s="44"/>
      <c r="W1180" s="44"/>
      <c r="X1180" s="44"/>
      <c r="Y1180" s="44"/>
    </row>
    <row r="1181" spans="2:25" s="37" customFormat="1" x14ac:dyDescent="0.45">
      <c r="B1181" s="48"/>
      <c r="C1181" s="48"/>
      <c r="D1181" s="48"/>
      <c r="E1181" s="48"/>
      <c r="F1181" s="48"/>
      <c r="G1181" s="48"/>
      <c r="H1181" s="48"/>
      <c r="I1181" s="48"/>
      <c r="J1181" s="48"/>
      <c r="K1181" s="48"/>
      <c r="L1181" s="48"/>
      <c r="M1181" s="79"/>
      <c r="N1181" s="48"/>
      <c r="O1181" s="48"/>
      <c r="P1181" s="48"/>
      <c r="Q1181" s="48"/>
      <c r="R1181" s="48"/>
      <c r="S1181" s="48"/>
      <c r="T1181" s="44"/>
      <c r="U1181" s="44"/>
      <c r="V1181" s="44"/>
      <c r="W1181" s="44"/>
      <c r="X1181" s="44"/>
      <c r="Y1181" s="44"/>
    </row>
    <row r="1182" spans="2:25" s="37" customFormat="1" x14ac:dyDescent="0.45">
      <c r="B1182" s="48"/>
      <c r="C1182" s="48"/>
      <c r="D1182" s="48"/>
      <c r="E1182" s="48"/>
      <c r="F1182" s="48"/>
      <c r="G1182" s="48"/>
      <c r="H1182" s="48"/>
      <c r="I1182" s="48"/>
      <c r="J1182" s="48"/>
      <c r="K1182" s="48"/>
      <c r="L1182" s="48"/>
      <c r="M1182" s="79"/>
      <c r="N1182" s="48"/>
      <c r="O1182" s="48"/>
      <c r="P1182" s="48"/>
      <c r="Q1182" s="48"/>
      <c r="R1182" s="48"/>
      <c r="S1182" s="48"/>
      <c r="T1182" s="44"/>
      <c r="U1182" s="44"/>
      <c r="V1182" s="44"/>
      <c r="W1182" s="44"/>
      <c r="X1182" s="44"/>
      <c r="Y1182" s="44"/>
    </row>
    <row r="1183" spans="2:25" s="37" customFormat="1" x14ac:dyDescent="0.45">
      <c r="B1183" s="48"/>
      <c r="C1183" s="48"/>
      <c r="D1183" s="48"/>
      <c r="E1183" s="48"/>
      <c r="F1183" s="48"/>
      <c r="G1183" s="48"/>
      <c r="H1183" s="48"/>
      <c r="I1183" s="48"/>
      <c r="J1183" s="48"/>
      <c r="K1183" s="48"/>
      <c r="L1183" s="48"/>
      <c r="M1183" s="79"/>
      <c r="N1183" s="48"/>
      <c r="O1183" s="48"/>
      <c r="P1183" s="48"/>
      <c r="Q1183" s="48"/>
      <c r="R1183" s="48"/>
      <c r="S1183" s="48"/>
      <c r="T1183" s="44"/>
      <c r="U1183" s="44"/>
      <c r="V1183" s="44"/>
      <c r="W1183" s="44"/>
      <c r="X1183" s="44"/>
      <c r="Y1183" s="44"/>
    </row>
    <row r="1184" spans="2:25" s="37" customFormat="1" x14ac:dyDescent="0.45">
      <c r="B1184" s="48"/>
      <c r="C1184" s="48"/>
      <c r="D1184" s="48"/>
      <c r="E1184" s="48"/>
      <c r="F1184" s="48"/>
      <c r="G1184" s="48"/>
      <c r="H1184" s="48"/>
      <c r="I1184" s="48"/>
      <c r="J1184" s="48"/>
      <c r="K1184" s="48"/>
      <c r="L1184" s="48"/>
      <c r="M1184" s="79"/>
      <c r="N1184" s="48"/>
      <c r="O1184" s="48"/>
      <c r="P1184" s="48"/>
      <c r="Q1184" s="48"/>
      <c r="R1184" s="48"/>
      <c r="S1184" s="48"/>
      <c r="T1184" s="44"/>
      <c r="U1184" s="44"/>
      <c r="V1184" s="44"/>
      <c r="W1184" s="44"/>
      <c r="X1184" s="44"/>
      <c r="Y1184" s="44"/>
    </row>
    <row r="1185" spans="2:25" s="37" customFormat="1" x14ac:dyDescent="0.45">
      <c r="B1185" s="48"/>
      <c r="C1185" s="48"/>
      <c r="D1185" s="48"/>
      <c r="E1185" s="48"/>
      <c r="F1185" s="48"/>
      <c r="G1185" s="48"/>
      <c r="H1185" s="48"/>
      <c r="I1185" s="48"/>
      <c r="J1185" s="48"/>
      <c r="K1185" s="48"/>
      <c r="L1185" s="48"/>
      <c r="M1185" s="79"/>
      <c r="N1185" s="48"/>
      <c r="O1185" s="48"/>
      <c r="P1185" s="48"/>
      <c r="Q1185" s="48"/>
      <c r="R1185" s="48"/>
      <c r="S1185" s="48"/>
      <c r="T1185" s="44"/>
      <c r="U1185" s="44"/>
      <c r="V1185" s="44"/>
      <c r="W1185" s="44"/>
      <c r="X1185" s="44"/>
      <c r="Y1185" s="44"/>
    </row>
    <row r="1186" spans="2:25" s="37" customFormat="1" x14ac:dyDescent="0.45">
      <c r="B1186" s="48"/>
      <c r="C1186" s="48"/>
      <c r="D1186" s="48"/>
      <c r="E1186" s="48"/>
      <c r="F1186" s="48"/>
      <c r="G1186" s="48"/>
      <c r="H1186" s="48"/>
      <c r="I1186" s="48"/>
      <c r="J1186" s="48"/>
      <c r="K1186" s="48"/>
      <c r="L1186" s="48"/>
      <c r="M1186" s="79"/>
      <c r="N1186" s="48"/>
      <c r="O1186" s="48"/>
      <c r="P1186" s="48"/>
      <c r="Q1186" s="48"/>
      <c r="R1186" s="48"/>
      <c r="S1186" s="48"/>
      <c r="T1186" s="44"/>
      <c r="U1186" s="44"/>
      <c r="V1186" s="44"/>
      <c r="W1186" s="44"/>
      <c r="X1186" s="44"/>
      <c r="Y1186" s="44"/>
    </row>
    <row r="1187" spans="2:25" s="37" customFormat="1" x14ac:dyDescent="0.45">
      <c r="B1187" s="48"/>
      <c r="C1187" s="48"/>
      <c r="D1187" s="48"/>
      <c r="E1187" s="48"/>
      <c r="F1187" s="48"/>
      <c r="G1187" s="48"/>
      <c r="H1187" s="48"/>
      <c r="I1187" s="48"/>
      <c r="J1187" s="48"/>
      <c r="K1187" s="48"/>
      <c r="L1187" s="48"/>
      <c r="M1187" s="79"/>
      <c r="N1187" s="48"/>
      <c r="O1187" s="48"/>
      <c r="P1187" s="48"/>
      <c r="Q1187" s="48"/>
      <c r="R1187" s="48"/>
      <c r="S1187" s="48"/>
      <c r="T1187" s="44"/>
      <c r="U1187" s="44"/>
      <c r="V1187" s="44"/>
      <c r="W1187" s="44"/>
      <c r="X1187" s="44"/>
      <c r="Y1187" s="44"/>
    </row>
    <row r="1188" spans="2:25" s="37" customFormat="1" x14ac:dyDescent="0.45">
      <c r="B1188" s="48"/>
      <c r="C1188" s="48"/>
      <c r="D1188" s="48"/>
      <c r="E1188" s="48"/>
      <c r="F1188" s="48"/>
      <c r="G1188" s="48"/>
      <c r="H1188" s="48"/>
      <c r="I1188" s="48"/>
      <c r="J1188" s="48"/>
      <c r="K1188" s="48"/>
      <c r="L1188" s="48"/>
      <c r="M1188" s="79"/>
      <c r="N1188" s="48"/>
      <c r="O1188" s="48"/>
      <c r="P1188" s="48"/>
      <c r="Q1188" s="48"/>
      <c r="R1188" s="48"/>
      <c r="S1188" s="48"/>
      <c r="T1188" s="44"/>
      <c r="U1188" s="44"/>
      <c r="V1188" s="44"/>
      <c r="W1188" s="44"/>
      <c r="X1188" s="44"/>
      <c r="Y1188" s="44"/>
    </row>
    <row r="1189" spans="2:25" s="37" customFormat="1" x14ac:dyDescent="0.45">
      <c r="B1189" s="48"/>
      <c r="C1189" s="48"/>
      <c r="D1189" s="48"/>
      <c r="E1189" s="48"/>
      <c r="F1189" s="48"/>
      <c r="G1189" s="48"/>
      <c r="H1189" s="48"/>
      <c r="I1189" s="48"/>
      <c r="J1189" s="48"/>
      <c r="K1189" s="48"/>
      <c r="L1189" s="48"/>
      <c r="M1189" s="79"/>
      <c r="N1189" s="48"/>
      <c r="O1189" s="48"/>
      <c r="P1189" s="48"/>
      <c r="Q1189" s="48"/>
      <c r="R1189" s="48"/>
      <c r="S1189" s="48"/>
      <c r="T1189" s="44"/>
      <c r="U1189" s="44"/>
      <c r="V1189" s="44"/>
      <c r="W1189" s="44"/>
      <c r="X1189" s="44"/>
      <c r="Y1189" s="44"/>
    </row>
    <row r="1190" spans="2:25" s="37" customFormat="1" x14ac:dyDescent="0.45">
      <c r="B1190" s="48"/>
      <c r="C1190" s="48"/>
      <c r="D1190" s="48"/>
      <c r="E1190" s="48"/>
      <c r="F1190" s="48"/>
      <c r="G1190" s="48"/>
      <c r="H1190" s="48"/>
      <c r="I1190" s="48"/>
      <c r="J1190" s="48"/>
      <c r="K1190" s="48"/>
      <c r="L1190" s="48"/>
      <c r="M1190" s="79"/>
      <c r="N1190" s="48"/>
      <c r="O1190" s="48"/>
      <c r="P1190" s="48"/>
      <c r="Q1190" s="48"/>
      <c r="R1190" s="48"/>
      <c r="S1190" s="48"/>
      <c r="T1190" s="44"/>
      <c r="U1190" s="44"/>
      <c r="V1190" s="44"/>
      <c r="W1190" s="44"/>
      <c r="X1190" s="44"/>
      <c r="Y1190" s="44"/>
    </row>
    <row r="1191" spans="2:25" s="37" customFormat="1" x14ac:dyDescent="0.45">
      <c r="B1191" s="48"/>
      <c r="C1191" s="48"/>
      <c r="D1191" s="48"/>
      <c r="E1191" s="48"/>
      <c r="F1191" s="48"/>
      <c r="G1191" s="48"/>
      <c r="H1191" s="48"/>
      <c r="I1191" s="48"/>
      <c r="J1191" s="48"/>
      <c r="K1191" s="48"/>
      <c r="L1191" s="48"/>
      <c r="M1191" s="79"/>
      <c r="N1191" s="48"/>
      <c r="O1191" s="48"/>
      <c r="P1191" s="48"/>
      <c r="Q1191" s="48"/>
      <c r="R1191" s="48"/>
      <c r="S1191" s="48"/>
      <c r="T1191" s="44"/>
      <c r="U1191" s="44"/>
      <c r="V1191" s="44"/>
      <c r="W1191" s="44"/>
      <c r="X1191" s="44"/>
      <c r="Y1191" s="44"/>
    </row>
    <row r="1192" spans="2:25" s="37" customFormat="1" x14ac:dyDescent="0.45">
      <c r="B1192" s="48"/>
      <c r="C1192" s="48"/>
      <c r="D1192" s="48"/>
      <c r="E1192" s="48"/>
      <c r="F1192" s="48"/>
      <c r="G1192" s="48"/>
      <c r="H1192" s="48"/>
      <c r="I1192" s="48"/>
      <c r="J1192" s="48"/>
      <c r="K1192" s="48"/>
      <c r="L1192" s="48"/>
      <c r="M1192" s="79"/>
      <c r="N1192" s="48"/>
      <c r="O1192" s="48"/>
      <c r="P1192" s="48"/>
      <c r="Q1192" s="48"/>
      <c r="R1192" s="48"/>
      <c r="S1192" s="48"/>
      <c r="T1192" s="44"/>
      <c r="U1192" s="44"/>
      <c r="V1192" s="44"/>
      <c r="W1192" s="44"/>
      <c r="X1192" s="44"/>
      <c r="Y1192" s="44"/>
    </row>
    <row r="1193" spans="2:25" s="37" customFormat="1" x14ac:dyDescent="0.45">
      <c r="B1193" s="48"/>
      <c r="C1193" s="48"/>
      <c r="D1193" s="48"/>
      <c r="E1193" s="48"/>
      <c r="F1193" s="48"/>
      <c r="G1193" s="48"/>
      <c r="H1193" s="48"/>
      <c r="I1193" s="48"/>
      <c r="J1193" s="48"/>
      <c r="K1193" s="48"/>
      <c r="L1193" s="48"/>
      <c r="M1193" s="79"/>
      <c r="N1193" s="48"/>
      <c r="O1193" s="48"/>
      <c r="P1193" s="48"/>
      <c r="Q1193" s="48"/>
      <c r="R1193" s="48"/>
      <c r="S1193" s="48"/>
      <c r="T1193" s="44"/>
      <c r="U1193" s="44"/>
      <c r="V1193" s="44"/>
      <c r="W1193" s="44"/>
      <c r="X1193" s="44"/>
      <c r="Y1193" s="44"/>
    </row>
    <row r="1194" spans="2:25" s="37" customFormat="1" x14ac:dyDescent="0.45">
      <c r="B1194" s="48"/>
      <c r="C1194" s="48"/>
      <c r="D1194" s="48"/>
      <c r="E1194" s="48"/>
      <c r="F1194" s="48"/>
      <c r="G1194" s="48"/>
      <c r="H1194" s="48"/>
      <c r="I1194" s="48"/>
      <c r="J1194" s="48"/>
      <c r="K1194" s="48"/>
      <c r="L1194" s="48"/>
      <c r="M1194" s="79"/>
      <c r="N1194" s="48"/>
      <c r="O1194" s="48"/>
      <c r="P1194" s="48"/>
      <c r="Q1194" s="48"/>
      <c r="R1194" s="48"/>
      <c r="S1194" s="48"/>
      <c r="T1194" s="44"/>
      <c r="U1194" s="44"/>
      <c r="V1194" s="44"/>
      <c r="W1194" s="44"/>
      <c r="X1194" s="44"/>
      <c r="Y1194" s="44"/>
    </row>
    <row r="1195" spans="2:25" s="37" customFormat="1" x14ac:dyDescent="0.45">
      <c r="B1195" s="48"/>
      <c r="C1195" s="48"/>
      <c r="D1195" s="48"/>
      <c r="E1195" s="48"/>
      <c r="F1195" s="48"/>
      <c r="G1195" s="48"/>
      <c r="H1195" s="48"/>
      <c r="I1195" s="48"/>
      <c r="J1195" s="48"/>
      <c r="K1195" s="48"/>
      <c r="L1195" s="48"/>
      <c r="M1195" s="79"/>
      <c r="N1195" s="48"/>
      <c r="O1195" s="48"/>
      <c r="P1195" s="48"/>
      <c r="Q1195" s="48"/>
      <c r="R1195" s="48"/>
      <c r="S1195" s="48"/>
      <c r="T1195" s="44"/>
      <c r="U1195" s="44"/>
      <c r="V1195" s="44"/>
      <c r="W1195" s="44"/>
      <c r="X1195" s="44"/>
      <c r="Y1195" s="44"/>
    </row>
    <row r="1196" spans="2:25" s="37" customFormat="1" x14ac:dyDescent="0.45">
      <c r="B1196" s="48"/>
      <c r="C1196" s="48"/>
      <c r="D1196" s="48"/>
      <c r="E1196" s="48"/>
      <c r="F1196" s="48"/>
      <c r="G1196" s="48"/>
      <c r="H1196" s="48"/>
      <c r="I1196" s="48"/>
      <c r="J1196" s="48"/>
      <c r="K1196" s="48"/>
      <c r="L1196" s="48"/>
      <c r="M1196" s="79"/>
      <c r="N1196" s="48"/>
      <c r="O1196" s="48"/>
      <c r="P1196" s="48"/>
      <c r="Q1196" s="48"/>
      <c r="R1196" s="48"/>
      <c r="S1196" s="48"/>
      <c r="T1196" s="44"/>
      <c r="U1196" s="44"/>
      <c r="V1196" s="44"/>
      <c r="W1196" s="44"/>
      <c r="X1196" s="44"/>
      <c r="Y1196" s="44"/>
    </row>
    <row r="1197" spans="2:25" s="37" customFormat="1" x14ac:dyDescent="0.45">
      <c r="B1197" s="48"/>
      <c r="C1197" s="48"/>
      <c r="D1197" s="48"/>
      <c r="E1197" s="48"/>
      <c r="F1197" s="48"/>
      <c r="G1197" s="48"/>
      <c r="H1197" s="48"/>
      <c r="I1197" s="48"/>
      <c r="J1197" s="48"/>
      <c r="K1197" s="48"/>
      <c r="L1197" s="48"/>
      <c r="M1197" s="79"/>
      <c r="N1197" s="48"/>
      <c r="O1197" s="48"/>
      <c r="P1197" s="48"/>
      <c r="Q1197" s="48"/>
      <c r="R1197" s="48"/>
      <c r="S1197" s="48"/>
      <c r="T1197" s="44"/>
      <c r="U1197" s="44"/>
      <c r="V1197" s="44"/>
      <c r="W1197" s="44"/>
      <c r="X1197" s="44"/>
      <c r="Y1197" s="44"/>
    </row>
    <row r="1198" spans="2:25" s="37" customFormat="1" x14ac:dyDescent="0.45">
      <c r="B1198" s="48"/>
      <c r="C1198" s="48"/>
      <c r="D1198" s="48"/>
      <c r="E1198" s="48"/>
      <c r="F1198" s="48"/>
      <c r="G1198" s="48"/>
      <c r="H1198" s="48"/>
      <c r="I1198" s="48"/>
      <c r="J1198" s="48"/>
      <c r="K1198" s="48"/>
      <c r="L1198" s="48"/>
      <c r="M1198" s="79"/>
      <c r="N1198" s="48"/>
      <c r="O1198" s="48"/>
      <c r="P1198" s="48"/>
      <c r="Q1198" s="48"/>
      <c r="R1198" s="48"/>
      <c r="S1198" s="48"/>
      <c r="T1198" s="44"/>
      <c r="U1198" s="44"/>
      <c r="V1198" s="44"/>
      <c r="W1198" s="44"/>
      <c r="X1198" s="44"/>
      <c r="Y1198" s="44"/>
    </row>
    <row r="1199" spans="2:25" s="37" customFormat="1" x14ac:dyDescent="0.45">
      <c r="B1199" s="48"/>
      <c r="C1199" s="48"/>
      <c r="D1199" s="48"/>
      <c r="E1199" s="48"/>
      <c r="F1199" s="48"/>
      <c r="G1199" s="48"/>
      <c r="H1199" s="48"/>
      <c r="I1199" s="48"/>
      <c r="J1199" s="48"/>
      <c r="K1199" s="48"/>
      <c r="L1199" s="48"/>
      <c r="M1199" s="79"/>
      <c r="N1199" s="48"/>
      <c r="O1199" s="48"/>
      <c r="P1199" s="48"/>
      <c r="Q1199" s="48"/>
      <c r="R1199" s="48"/>
      <c r="S1199" s="48"/>
      <c r="T1199" s="44"/>
      <c r="U1199" s="44"/>
      <c r="V1199" s="44"/>
      <c r="W1199" s="44"/>
      <c r="X1199" s="44"/>
      <c r="Y1199" s="44"/>
    </row>
    <row r="1200" spans="2:25" s="37" customFormat="1" x14ac:dyDescent="0.45">
      <c r="B1200" s="48"/>
      <c r="C1200" s="48"/>
      <c r="D1200" s="48"/>
      <c r="E1200" s="48"/>
      <c r="F1200" s="48"/>
      <c r="G1200" s="48"/>
      <c r="H1200" s="48"/>
      <c r="I1200" s="48"/>
      <c r="J1200" s="48"/>
      <c r="K1200" s="48"/>
      <c r="L1200" s="48"/>
      <c r="M1200" s="79"/>
      <c r="N1200" s="48"/>
      <c r="O1200" s="48"/>
      <c r="P1200" s="48"/>
      <c r="Q1200" s="48"/>
      <c r="R1200" s="48"/>
      <c r="S1200" s="48"/>
      <c r="T1200" s="44"/>
      <c r="U1200" s="44"/>
      <c r="V1200" s="44"/>
      <c r="W1200" s="44"/>
      <c r="X1200" s="44"/>
      <c r="Y1200" s="44"/>
    </row>
    <row r="1201" spans="2:25" s="37" customFormat="1" x14ac:dyDescent="0.45">
      <c r="B1201" s="48"/>
      <c r="C1201" s="48"/>
      <c r="D1201" s="48"/>
      <c r="E1201" s="48"/>
      <c r="F1201" s="48"/>
      <c r="G1201" s="48"/>
      <c r="H1201" s="48"/>
      <c r="I1201" s="48"/>
      <c r="J1201" s="48"/>
      <c r="K1201" s="48"/>
      <c r="L1201" s="48"/>
      <c r="M1201" s="79"/>
      <c r="N1201" s="48"/>
      <c r="O1201" s="48"/>
      <c r="P1201" s="48"/>
      <c r="Q1201" s="48"/>
      <c r="R1201" s="48"/>
      <c r="S1201" s="48"/>
      <c r="T1201" s="44"/>
      <c r="U1201" s="44"/>
      <c r="V1201" s="44"/>
      <c r="W1201" s="44"/>
      <c r="X1201" s="44"/>
      <c r="Y1201" s="44"/>
    </row>
    <row r="1202" spans="2:25" s="37" customFormat="1" x14ac:dyDescent="0.45">
      <c r="B1202" s="48"/>
      <c r="C1202" s="48"/>
      <c r="D1202" s="48"/>
      <c r="E1202" s="48"/>
      <c r="F1202" s="48"/>
      <c r="G1202" s="48"/>
      <c r="H1202" s="48"/>
      <c r="I1202" s="48"/>
      <c r="J1202" s="48"/>
      <c r="K1202" s="48"/>
      <c r="L1202" s="48"/>
      <c r="M1202" s="79"/>
      <c r="N1202" s="48"/>
      <c r="O1202" s="48"/>
      <c r="P1202" s="48"/>
      <c r="Q1202" s="48"/>
      <c r="R1202" s="48"/>
      <c r="S1202" s="48"/>
      <c r="T1202" s="44"/>
      <c r="U1202" s="44"/>
      <c r="V1202" s="44"/>
      <c r="W1202" s="44"/>
      <c r="X1202" s="44"/>
      <c r="Y1202" s="44"/>
    </row>
    <row r="1203" spans="2:25" s="37" customFormat="1" x14ac:dyDescent="0.45">
      <c r="B1203" s="48"/>
      <c r="C1203" s="48"/>
      <c r="D1203" s="48"/>
      <c r="E1203" s="48"/>
      <c r="F1203" s="48"/>
      <c r="G1203" s="48"/>
      <c r="H1203" s="48"/>
      <c r="I1203" s="48"/>
      <c r="J1203" s="48"/>
      <c r="K1203" s="48"/>
      <c r="L1203" s="48"/>
      <c r="M1203" s="79"/>
      <c r="N1203" s="48"/>
      <c r="O1203" s="48"/>
      <c r="P1203" s="48"/>
      <c r="Q1203" s="48"/>
      <c r="R1203" s="48"/>
      <c r="S1203" s="48"/>
      <c r="T1203" s="44"/>
      <c r="U1203" s="44"/>
      <c r="V1203" s="44"/>
      <c r="W1203" s="44"/>
      <c r="X1203" s="44"/>
      <c r="Y1203" s="44"/>
    </row>
    <row r="1204" spans="2:25" s="37" customFormat="1" x14ac:dyDescent="0.45">
      <c r="B1204" s="48"/>
      <c r="C1204" s="48"/>
      <c r="D1204" s="48"/>
      <c r="E1204" s="48"/>
      <c r="F1204" s="48"/>
      <c r="G1204" s="48"/>
      <c r="H1204" s="48"/>
      <c r="I1204" s="48"/>
      <c r="J1204" s="48"/>
      <c r="K1204" s="48"/>
      <c r="L1204" s="48"/>
      <c r="M1204" s="79"/>
      <c r="N1204" s="48"/>
      <c r="O1204" s="48"/>
      <c r="P1204" s="48"/>
      <c r="Q1204" s="48"/>
      <c r="R1204" s="48"/>
      <c r="S1204" s="48"/>
      <c r="T1204" s="44"/>
      <c r="U1204" s="44"/>
      <c r="V1204" s="44"/>
      <c r="W1204" s="44"/>
      <c r="X1204" s="44"/>
      <c r="Y1204" s="44"/>
    </row>
    <row r="1205" spans="2:25" s="37" customFormat="1" x14ac:dyDescent="0.45">
      <c r="B1205" s="48"/>
      <c r="C1205" s="48"/>
      <c r="D1205" s="48"/>
      <c r="E1205" s="48"/>
      <c r="F1205" s="48"/>
      <c r="G1205" s="48"/>
      <c r="H1205" s="48"/>
      <c r="I1205" s="48"/>
      <c r="J1205" s="48"/>
      <c r="K1205" s="48"/>
      <c r="L1205" s="48"/>
      <c r="M1205" s="79"/>
      <c r="N1205" s="48"/>
      <c r="O1205" s="48"/>
      <c r="P1205" s="48"/>
      <c r="Q1205" s="48"/>
      <c r="R1205" s="48"/>
      <c r="S1205" s="48"/>
      <c r="T1205" s="44"/>
      <c r="U1205" s="44"/>
      <c r="V1205" s="44"/>
      <c r="W1205" s="44"/>
      <c r="X1205" s="44"/>
      <c r="Y1205" s="44"/>
    </row>
    <row r="1206" spans="2:25" s="37" customFormat="1" x14ac:dyDescent="0.45">
      <c r="B1206" s="48"/>
      <c r="C1206" s="48"/>
      <c r="D1206" s="48"/>
      <c r="E1206" s="48"/>
      <c r="F1206" s="48"/>
      <c r="G1206" s="48"/>
      <c r="H1206" s="48"/>
      <c r="I1206" s="48"/>
      <c r="J1206" s="48"/>
      <c r="K1206" s="48"/>
      <c r="L1206" s="48"/>
      <c r="M1206" s="79"/>
      <c r="N1206" s="48"/>
      <c r="O1206" s="48"/>
      <c r="P1206" s="48"/>
      <c r="Q1206" s="48"/>
      <c r="R1206" s="48"/>
      <c r="S1206" s="48"/>
      <c r="T1206" s="44"/>
      <c r="U1206" s="44"/>
      <c r="V1206" s="44"/>
      <c r="W1206" s="44"/>
      <c r="X1206" s="44"/>
      <c r="Y1206" s="44"/>
    </row>
    <row r="1207" spans="2:25" x14ac:dyDescent="0.45"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80"/>
      <c r="N1207" s="51"/>
      <c r="O1207" s="51"/>
      <c r="P1207" s="51"/>
      <c r="Q1207" s="51"/>
      <c r="R1207" s="51"/>
      <c r="S1207" s="51"/>
    </row>
    <row r="1208" spans="2:25" x14ac:dyDescent="0.45"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80"/>
      <c r="N1208" s="51"/>
      <c r="O1208" s="51"/>
      <c r="P1208" s="51"/>
      <c r="Q1208" s="51"/>
      <c r="R1208" s="51"/>
      <c r="S1208" s="51"/>
    </row>
    <row r="1209" spans="2:25" x14ac:dyDescent="0.45"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80"/>
      <c r="N1209" s="51"/>
      <c r="O1209" s="51"/>
      <c r="P1209" s="51"/>
      <c r="Q1209" s="51"/>
      <c r="R1209" s="51"/>
      <c r="S1209" s="51"/>
    </row>
    <row r="1210" spans="2:25" x14ac:dyDescent="0.45"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80"/>
      <c r="N1210" s="51"/>
      <c r="O1210" s="51"/>
      <c r="P1210" s="51"/>
      <c r="Q1210" s="51"/>
      <c r="R1210" s="51"/>
      <c r="S1210" s="51"/>
    </row>
    <row r="1211" spans="2:25" x14ac:dyDescent="0.45"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80"/>
      <c r="N1211" s="51"/>
      <c r="O1211" s="51"/>
      <c r="P1211" s="51"/>
      <c r="Q1211" s="51"/>
      <c r="R1211" s="51"/>
      <c r="S1211" s="51"/>
    </row>
    <row r="1212" spans="2:25" x14ac:dyDescent="0.45"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80"/>
      <c r="N1212" s="51"/>
      <c r="O1212" s="51"/>
      <c r="P1212" s="51"/>
      <c r="Q1212" s="51"/>
      <c r="R1212" s="51"/>
      <c r="S1212" s="51"/>
    </row>
    <row r="1213" spans="2:25" x14ac:dyDescent="0.45"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80"/>
      <c r="N1213" s="51"/>
      <c r="O1213" s="51"/>
      <c r="P1213" s="51"/>
      <c r="Q1213" s="51"/>
      <c r="R1213" s="51"/>
      <c r="S1213" s="51"/>
    </row>
    <row r="1214" spans="2:25" x14ac:dyDescent="0.45"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80"/>
      <c r="N1214" s="51"/>
      <c r="O1214" s="51"/>
      <c r="P1214" s="51"/>
      <c r="Q1214" s="51"/>
      <c r="R1214" s="51"/>
      <c r="S1214" s="51"/>
    </row>
    <row r="1215" spans="2:25" x14ac:dyDescent="0.45"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80"/>
      <c r="N1215" s="51"/>
      <c r="O1215" s="51"/>
      <c r="P1215" s="51"/>
      <c r="Q1215" s="51"/>
      <c r="R1215" s="51"/>
      <c r="S1215" s="51"/>
    </row>
    <row r="1216" spans="2:25" x14ac:dyDescent="0.45"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80"/>
      <c r="N1216" s="51"/>
      <c r="O1216" s="51"/>
      <c r="P1216" s="51"/>
      <c r="Q1216" s="51"/>
      <c r="R1216" s="51"/>
      <c r="S1216" s="51"/>
    </row>
    <row r="1217" spans="2:19" x14ac:dyDescent="0.45"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80"/>
      <c r="N1217" s="51"/>
      <c r="O1217" s="51"/>
      <c r="P1217" s="51"/>
      <c r="Q1217" s="51"/>
      <c r="R1217" s="51"/>
      <c r="S1217" s="51"/>
    </row>
    <row r="1218" spans="2:19" x14ac:dyDescent="0.45"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80"/>
      <c r="N1218" s="51"/>
      <c r="O1218" s="51"/>
      <c r="P1218" s="51"/>
      <c r="Q1218" s="51"/>
      <c r="R1218" s="51"/>
      <c r="S1218" s="51"/>
    </row>
    <row r="1219" spans="2:19" x14ac:dyDescent="0.45"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80"/>
      <c r="N1219" s="51"/>
      <c r="O1219" s="51"/>
      <c r="P1219" s="51"/>
      <c r="Q1219" s="51"/>
      <c r="R1219" s="51"/>
      <c r="S1219" s="51"/>
    </row>
    <row r="1220" spans="2:19" x14ac:dyDescent="0.45"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80"/>
      <c r="N1220" s="51"/>
      <c r="O1220" s="51"/>
      <c r="P1220" s="51"/>
      <c r="Q1220" s="51"/>
      <c r="R1220" s="51"/>
      <c r="S1220" s="51"/>
    </row>
    <row r="1221" spans="2:19" x14ac:dyDescent="0.45"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80"/>
      <c r="N1221" s="51"/>
      <c r="O1221" s="51"/>
      <c r="P1221" s="51"/>
      <c r="Q1221" s="51"/>
      <c r="R1221" s="51"/>
      <c r="S1221" s="51"/>
    </row>
    <row r="1222" spans="2:19" x14ac:dyDescent="0.45"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80"/>
      <c r="N1222" s="51"/>
      <c r="O1222" s="51"/>
      <c r="P1222" s="51"/>
      <c r="Q1222" s="51"/>
      <c r="R1222" s="51"/>
      <c r="S1222" s="51"/>
    </row>
    <row r="1223" spans="2:19" x14ac:dyDescent="0.45"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80"/>
      <c r="N1223" s="51"/>
      <c r="O1223" s="51"/>
      <c r="P1223" s="51"/>
      <c r="Q1223" s="51"/>
      <c r="R1223" s="51"/>
      <c r="S1223" s="51"/>
    </row>
    <row r="1224" spans="2:19" x14ac:dyDescent="0.45"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80"/>
      <c r="N1224" s="51"/>
      <c r="O1224" s="51"/>
      <c r="P1224" s="51"/>
      <c r="Q1224" s="51"/>
      <c r="R1224" s="51"/>
      <c r="S1224" s="51"/>
    </row>
    <row r="1225" spans="2:19" x14ac:dyDescent="0.45"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80"/>
      <c r="N1225" s="51"/>
      <c r="O1225" s="51"/>
      <c r="P1225" s="51"/>
      <c r="Q1225" s="51"/>
      <c r="R1225" s="51"/>
      <c r="S1225" s="51"/>
    </row>
    <row r="1226" spans="2:19" x14ac:dyDescent="0.45"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80"/>
      <c r="N1226" s="51"/>
      <c r="O1226" s="51"/>
      <c r="P1226" s="51"/>
      <c r="Q1226" s="51"/>
      <c r="R1226" s="51"/>
      <c r="S1226" s="51"/>
    </row>
    <row r="1227" spans="2:19" x14ac:dyDescent="0.45"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80"/>
      <c r="N1227" s="51"/>
      <c r="O1227" s="51"/>
      <c r="P1227" s="51"/>
      <c r="Q1227" s="51"/>
      <c r="R1227" s="51"/>
      <c r="S1227" s="51"/>
    </row>
    <row r="1228" spans="2:19" x14ac:dyDescent="0.45"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80"/>
      <c r="N1228" s="51"/>
      <c r="O1228" s="51"/>
      <c r="P1228" s="51"/>
      <c r="Q1228" s="51"/>
      <c r="R1228" s="51"/>
      <c r="S1228" s="51"/>
    </row>
    <row r="1229" spans="2:19" x14ac:dyDescent="0.45"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80"/>
      <c r="N1229" s="51"/>
      <c r="O1229" s="51"/>
      <c r="P1229" s="51"/>
      <c r="Q1229" s="51"/>
      <c r="R1229" s="51"/>
      <c r="S1229" s="51"/>
    </row>
    <row r="1230" spans="2:19" x14ac:dyDescent="0.45"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80"/>
      <c r="N1230" s="51"/>
      <c r="O1230" s="51"/>
      <c r="P1230" s="51"/>
      <c r="Q1230" s="51"/>
      <c r="R1230" s="51"/>
      <c r="S1230" s="51"/>
    </row>
    <row r="1231" spans="2:19" x14ac:dyDescent="0.45"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80"/>
      <c r="N1231" s="51"/>
      <c r="O1231" s="51"/>
      <c r="P1231" s="51"/>
      <c r="Q1231" s="51"/>
      <c r="R1231" s="51"/>
      <c r="S1231" s="51"/>
    </row>
    <row r="1232" spans="2:19" x14ac:dyDescent="0.45"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80"/>
      <c r="N1232" s="51"/>
      <c r="O1232" s="51"/>
      <c r="P1232" s="51"/>
      <c r="Q1232" s="51"/>
      <c r="R1232" s="51"/>
      <c r="S1232" s="51"/>
    </row>
    <row r="1233" spans="2:19" x14ac:dyDescent="0.45"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80"/>
      <c r="N1233" s="51"/>
      <c r="O1233" s="51"/>
      <c r="P1233" s="51"/>
      <c r="Q1233" s="51"/>
      <c r="R1233" s="51"/>
      <c r="S1233" s="51"/>
    </row>
    <row r="1234" spans="2:19" x14ac:dyDescent="0.45"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80"/>
      <c r="N1234" s="51"/>
      <c r="O1234" s="51"/>
      <c r="P1234" s="51"/>
      <c r="Q1234" s="51"/>
      <c r="R1234" s="51"/>
      <c r="S1234" s="51"/>
    </row>
    <row r="1235" spans="2:19" x14ac:dyDescent="0.45"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80"/>
      <c r="N1235" s="51"/>
      <c r="O1235" s="51"/>
      <c r="P1235" s="51"/>
      <c r="Q1235" s="51"/>
      <c r="R1235" s="51"/>
      <c r="S1235" s="51"/>
    </row>
    <row r="1236" spans="2:19" x14ac:dyDescent="0.45"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80"/>
      <c r="N1236" s="51"/>
      <c r="O1236" s="51"/>
      <c r="P1236" s="51"/>
      <c r="Q1236" s="51"/>
      <c r="R1236" s="51"/>
      <c r="S1236" s="51"/>
    </row>
    <row r="1237" spans="2:19" x14ac:dyDescent="0.45"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80"/>
      <c r="N1237" s="51"/>
      <c r="O1237" s="51"/>
      <c r="P1237" s="51"/>
      <c r="Q1237" s="51"/>
      <c r="R1237" s="51"/>
      <c r="S1237" s="51"/>
    </row>
    <row r="1238" spans="2:19" x14ac:dyDescent="0.45"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80"/>
      <c r="N1238" s="51"/>
      <c r="O1238" s="51"/>
      <c r="P1238" s="51"/>
      <c r="Q1238" s="51"/>
      <c r="R1238" s="51"/>
      <c r="S1238" s="51"/>
    </row>
    <row r="1239" spans="2:19" x14ac:dyDescent="0.45"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80"/>
      <c r="N1239" s="51"/>
      <c r="O1239" s="51"/>
      <c r="P1239" s="51"/>
      <c r="Q1239" s="51"/>
      <c r="R1239" s="51"/>
      <c r="S1239" s="51"/>
    </row>
    <row r="1240" spans="2:19" x14ac:dyDescent="0.45"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80"/>
      <c r="N1240" s="51"/>
      <c r="O1240" s="51"/>
      <c r="P1240" s="51"/>
      <c r="Q1240" s="51"/>
      <c r="R1240" s="51"/>
      <c r="S1240" s="51"/>
    </row>
    <row r="1241" spans="2:19" x14ac:dyDescent="0.45"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80"/>
      <c r="N1241" s="51"/>
      <c r="O1241" s="51"/>
      <c r="P1241" s="51"/>
      <c r="Q1241" s="51"/>
      <c r="R1241" s="51"/>
      <c r="S1241" s="51"/>
    </row>
    <row r="1242" spans="2:19" x14ac:dyDescent="0.45"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80"/>
      <c r="N1242" s="51"/>
      <c r="O1242" s="51"/>
      <c r="P1242" s="51"/>
      <c r="Q1242" s="51"/>
      <c r="R1242" s="51"/>
      <c r="S1242" s="51"/>
    </row>
    <row r="1243" spans="2:19" x14ac:dyDescent="0.45"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80"/>
      <c r="N1243" s="51"/>
      <c r="O1243" s="51"/>
      <c r="P1243" s="51"/>
      <c r="Q1243" s="51"/>
      <c r="R1243" s="51"/>
      <c r="S1243" s="51"/>
    </row>
    <row r="1244" spans="2:19" x14ac:dyDescent="0.45"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80"/>
      <c r="N1244" s="51"/>
      <c r="O1244" s="51"/>
      <c r="P1244" s="51"/>
      <c r="Q1244" s="51"/>
      <c r="R1244" s="51"/>
      <c r="S1244" s="51"/>
    </row>
    <row r="1245" spans="2:19" x14ac:dyDescent="0.45"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80"/>
      <c r="N1245" s="51"/>
      <c r="O1245" s="51"/>
      <c r="P1245" s="51"/>
      <c r="Q1245" s="51"/>
      <c r="R1245" s="51"/>
      <c r="S1245" s="51"/>
    </row>
    <row r="1246" spans="2:19" x14ac:dyDescent="0.45"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80"/>
      <c r="N1246" s="51"/>
      <c r="O1246" s="51"/>
      <c r="P1246" s="51"/>
      <c r="Q1246" s="51"/>
      <c r="R1246" s="51"/>
      <c r="S1246" s="51"/>
    </row>
    <row r="1247" spans="2:19" x14ac:dyDescent="0.45"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80"/>
      <c r="N1247" s="51"/>
      <c r="O1247" s="51"/>
      <c r="P1247" s="51"/>
      <c r="Q1247" s="51"/>
      <c r="R1247" s="51"/>
      <c r="S1247" s="51"/>
    </row>
    <row r="1248" spans="2:19" x14ac:dyDescent="0.45"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80"/>
      <c r="N1248" s="51"/>
      <c r="O1248" s="51"/>
      <c r="P1248" s="51"/>
      <c r="Q1248" s="51"/>
      <c r="R1248" s="51"/>
      <c r="S1248" s="51"/>
    </row>
    <row r="1249" spans="2:19" x14ac:dyDescent="0.45"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80"/>
      <c r="N1249" s="51"/>
      <c r="O1249" s="51"/>
      <c r="P1249" s="51"/>
      <c r="Q1249" s="51"/>
      <c r="R1249" s="51"/>
      <c r="S1249" s="51"/>
    </row>
    <row r="1250" spans="2:19" x14ac:dyDescent="0.45"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80"/>
      <c r="N1250" s="51"/>
      <c r="O1250" s="51"/>
      <c r="P1250" s="51"/>
      <c r="Q1250" s="51"/>
      <c r="R1250" s="51"/>
      <c r="S1250" s="51"/>
    </row>
    <row r="1251" spans="2:19" x14ac:dyDescent="0.45"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80"/>
      <c r="N1251" s="51"/>
      <c r="O1251" s="51"/>
      <c r="P1251" s="51"/>
      <c r="Q1251" s="51"/>
      <c r="R1251" s="51"/>
      <c r="S1251" s="51"/>
    </row>
    <row r="1252" spans="2:19" x14ac:dyDescent="0.45"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80"/>
      <c r="N1252" s="51"/>
      <c r="O1252" s="51"/>
      <c r="P1252" s="51"/>
      <c r="Q1252" s="51"/>
      <c r="R1252" s="51"/>
      <c r="S1252" s="51"/>
    </row>
    <row r="1253" spans="2:19" x14ac:dyDescent="0.45"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80"/>
      <c r="N1253" s="51"/>
      <c r="O1253" s="51"/>
      <c r="P1253" s="51"/>
      <c r="Q1253" s="51"/>
      <c r="R1253" s="51"/>
      <c r="S1253" s="51"/>
    </row>
    <row r="1254" spans="2:19" x14ac:dyDescent="0.45"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80"/>
      <c r="N1254" s="51"/>
      <c r="O1254" s="51"/>
      <c r="P1254" s="51"/>
      <c r="Q1254" s="51"/>
      <c r="R1254" s="51"/>
      <c r="S1254" s="51"/>
    </row>
    <row r="1255" spans="2:19" x14ac:dyDescent="0.45"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80"/>
      <c r="N1255" s="51"/>
      <c r="O1255" s="51"/>
      <c r="P1255" s="51"/>
      <c r="Q1255" s="51"/>
      <c r="R1255" s="51"/>
      <c r="S1255" s="51"/>
    </row>
    <row r="1256" spans="2:19" x14ac:dyDescent="0.45"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80"/>
      <c r="N1256" s="51"/>
      <c r="O1256" s="51"/>
      <c r="P1256" s="51"/>
      <c r="Q1256" s="51"/>
      <c r="R1256" s="51"/>
      <c r="S1256" s="51"/>
    </row>
    <row r="1257" spans="2:19" x14ac:dyDescent="0.45"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80"/>
      <c r="N1257" s="51"/>
      <c r="O1257" s="51"/>
      <c r="P1257" s="51"/>
      <c r="Q1257" s="51"/>
      <c r="R1257" s="51"/>
      <c r="S1257" s="51"/>
    </row>
    <row r="1258" spans="2:19" x14ac:dyDescent="0.45"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80"/>
      <c r="N1258" s="51"/>
      <c r="O1258" s="51"/>
      <c r="P1258" s="51"/>
      <c r="Q1258" s="51"/>
      <c r="R1258" s="51"/>
      <c r="S1258" s="51"/>
    </row>
    <row r="1259" spans="2:19" x14ac:dyDescent="0.45"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80"/>
      <c r="N1259" s="51"/>
      <c r="O1259" s="51"/>
      <c r="P1259" s="51"/>
      <c r="Q1259" s="51"/>
      <c r="R1259" s="51"/>
      <c r="S1259" s="51"/>
    </row>
    <row r="1260" spans="2:19" x14ac:dyDescent="0.45"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80"/>
      <c r="N1260" s="51"/>
      <c r="O1260" s="51"/>
      <c r="P1260" s="51"/>
      <c r="Q1260" s="51"/>
      <c r="R1260" s="51"/>
      <c r="S1260" s="51"/>
    </row>
    <row r="1261" spans="2:19" x14ac:dyDescent="0.45"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80"/>
      <c r="N1261" s="51"/>
      <c r="O1261" s="51"/>
      <c r="P1261" s="51"/>
      <c r="Q1261" s="51"/>
      <c r="R1261" s="51"/>
      <c r="S1261" s="51"/>
    </row>
    <row r="1262" spans="2:19" x14ac:dyDescent="0.45"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80"/>
      <c r="N1262" s="51"/>
      <c r="O1262" s="51"/>
      <c r="P1262" s="51"/>
      <c r="Q1262" s="51"/>
      <c r="R1262" s="51"/>
      <c r="S1262" s="51"/>
    </row>
    <row r="1263" spans="2:19" x14ac:dyDescent="0.45"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80"/>
      <c r="N1263" s="51"/>
      <c r="O1263" s="51"/>
      <c r="P1263" s="51"/>
      <c r="Q1263" s="51"/>
      <c r="R1263" s="51"/>
      <c r="S1263" s="51"/>
    </row>
    <row r="1264" spans="2:19" x14ac:dyDescent="0.45"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80"/>
      <c r="N1264" s="51"/>
      <c r="O1264" s="51"/>
      <c r="P1264" s="51"/>
      <c r="Q1264" s="51"/>
      <c r="R1264" s="51"/>
      <c r="S1264" s="51"/>
    </row>
    <row r="1265" spans="2:19" x14ac:dyDescent="0.45"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80"/>
      <c r="N1265" s="51"/>
      <c r="O1265" s="51"/>
      <c r="P1265" s="51"/>
      <c r="Q1265" s="51"/>
      <c r="R1265" s="51"/>
      <c r="S1265" s="51"/>
    </row>
    <row r="1266" spans="2:19" x14ac:dyDescent="0.45"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80"/>
      <c r="N1266" s="51"/>
      <c r="O1266" s="51"/>
      <c r="P1266" s="51"/>
      <c r="Q1266" s="51"/>
      <c r="R1266" s="51"/>
      <c r="S1266" s="51"/>
    </row>
    <row r="1267" spans="2:19" x14ac:dyDescent="0.45"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80"/>
      <c r="N1267" s="51"/>
      <c r="O1267" s="51"/>
      <c r="P1267" s="51"/>
      <c r="Q1267" s="51"/>
      <c r="R1267" s="51"/>
      <c r="S1267" s="51"/>
    </row>
    <row r="1268" spans="2:19" x14ac:dyDescent="0.45"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80"/>
      <c r="N1268" s="51"/>
      <c r="O1268" s="51"/>
      <c r="P1268" s="51"/>
      <c r="Q1268" s="51"/>
      <c r="R1268" s="51"/>
      <c r="S1268" s="51"/>
    </row>
    <row r="1269" spans="2:19" x14ac:dyDescent="0.45"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80"/>
      <c r="N1269" s="51"/>
      <c r="O1269" s="51"/>
      <c r="P1269" s="51"/>
      <c r="Q1269" s="51"/>
      <c r="R1269" s="51"/>
      <c r="S1269" s="51"/>
    </row>
    <row r="1270" spans="2:19" x14ac:dyDescent="0.45"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80"/>
      <c r="N1270" s="51"/>
      <c r="O1270" s="51"/>
      <c r="P1270" s="51"/>
      <c r="Q1270" s="51"/>
      <c r="R1270" s="51"/>
      <c r="S1270" s="51"/>
    </row>
    <row r="1271" spans="2:19" x14ac:dyDescent="0.45"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80"/>
      <c r="N1271" s="51"/>
      <c r="O1271" s="51"/>
      <c r="P1271" s="51"/>
      <c r="Q1271" s="51"/>
      <c r="R1271" s="51"/>
      <c r="S1271" s="51"/>
    </row>
    <row r="1272" spans="2:19" x14ac:dyDescent="0.45"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80"/>
      <c r="N1272" s="51"/>
      <c r="O1272" s="51"/>
      <c r="P1272" s="51"/>
      <c r="Q1272" s="51"/>
      <c r="R1272" s="51"/>
      <c r="S1272" s="51"/>
    </row>
    <row r="1273" spans="2:19" x14ac:dyDescent="0.45"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80"/>
      <c r="N1273" s="51"/>
      <c r="O1273" s="51"/>
      <c r="P1273" s="51"/>
      <c r="Q1273" s="51"/>
      <c r="R1273" s="51"/>
      <c r="S1273" s="51"/>
    </row>
    <row r="1274" spans="2:19" x14ac:dyDescent="0.45"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80"/>
      <c r="N1274" s="51"/>
      <c r="O1274" s="51"/>
      <c r="P1274" s="51"/>
      <c r="Q1274" s="51"/>
      <c r="R1274" s="51"/>
      <c r="S1274" s="51"/>
    </row>
    <row r="1275" spans="2:19" x14ac:dyDescent="0.45"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80"/>
      <c r="N1275" s="51"/>
      <c r="O1275" s="51"/>
      <c r="P1275" s="51"/>
      <c r="Q1275" s="51"/>
      <c r="R1275" s="51"/>
      <c r="S1275" s="51"/>
    </row>
    <row r="1276" spans="2:19" x14ac:dyDescent="0.45"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80"/>
      <c r="N1276" s="51"/>
      <c r="O1276" s="51"/>
      <c r="P1276" s="51"/>
      <c r="Q1276" s="51"/>
      <c r="R1276" s="51"/>
      <c r="S1276" s="51"/>
    </row>
    <row r="1277" spans="2:19" x14ac:dyDescent="0.45"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80"/>
      <c r="N1277" s="51"/>
      <c r="O1277" s="51"/>
      <c r="P1277" s="51"/>
      <c r="Q1277" s="51"/>
      <c r="R1277" s="51"/>
      <c r="S1277" s="51"/>
    </row>
    <row r="1278" spans="2:19" x14ac:dyDescent="0.45"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80"/>
      <c r="N1278" s="51"/>
      <c r="O1278" s="51"/>
      <c r="P1278" s="51"/>
      <c r="Q1278" s="51"/>
      <c r="R1278" s="51"/>
      <c r="S1278" s="51"/>
    </row>
    <row r="1279" spans="2:19" x14ac:dyDescent="0.45"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80"/>
      <c r="N1279" s="51"/>
      <c r="O1279" s="51"/>
      <c r="P1279" s="51"/>
      <c r="Q1279" s="51"/>
      <c r="R1279" s="51"/>
      <c r="S1279" s="51"/>
    </row>
    <row r="1280" spans="2:19" x14ac:dyDescent="0.45"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80"/>
      <c r="N1280" s="51"/>
      <c r="O1280" s="51"/>
      <c r="P1280" s="51"/>
      <c r="Q1280" s="51"/>
      <c r="R1280" s="51"/>
      <c r="S1280" s="51"/>
    </row>
    <row r="1281" spans="2:19" x14ac:dyDescent="0.45"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80"/>
      <c r="N1281" s="51"/>
      <c r="O1281" s="51"/>
      <c r="P1281" s="51"/>
      <c r="Q1281" s="51"/>
      <c r="R1281" s="51"/>
      <c r="S1281" s="51"/>
    </row>
    <row r="1282" spans="2:19" x14ac:dyDescent="0.45"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80"/>
      <c r="N1282" s="51"/>
      <c r="O1282" s="51"/>
      <c r="P1282" s="51"/>
      <c r="Q1282" s="51"/>
      <c r="R1282" s="51"/>
      <c r="S1282" s="51"/>
    </row>
    <row r="1283" spans="2:19" x14ac:dyDescent="0.45"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80"/>
      <c r="N1283" s="51"/>
      <c r="O1283" s="51"/>
      <c r="P1283" s="51"/>
      <c r="Q1283" s="51"/>
      <c r="R1283" s="51"/>
      <c r="S1283" s="51"/>
    </row>
    <row r="1284" spans="2:19" x14ac:dyDescent="0.45"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80"/>
      <c r="N1284" s="51"/>
      <c r="O1284" s="51"/>
      <c r="P1284" s="51"/>
      <c r="Q1284" s="51"/>
      <c r="R1284" s="51"/>
      <c r="S1284" s="51"/>
    </row>
    <row r="1285" spans="2:19" x14ac:dyDescent="0.45"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80"/>
      <c r="N1285" s="51"/>
      <c r="O1285" s="51"/>
      <c r="P1285" s="51"/>
      <c r="Q1285" s="51"/>
      <c r="R1285" s="51"/>
      <c r="S1285" s="51"/>
    </row>
    <row r="1286" spans="2:19" x14ac:dyDescent="0.45"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80"/>
      <c r="N1286" s="51"/>
      <c r="O1286" s="51"/>
      <c r="P1286" s="51"/>
      <c r="Q1286" s="51"/>
      <c r="R1286" s="51"/>
      <c r="S1286" s="51"/>
    </row>
    <row r="1287" spans="2:19" x14ac:dyDescent="0.45"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80"/>
      <c r="N1287" s="51"/>
      <c r="O1287" s="51"/>
      <c r="P1287" s="51"/>
      <c r="Q1287" s="51"/>
      <c r="R1287" s="51"/>
      <c r="S1287" s="51"/>
    </row>
    <row r="1288" spans="2:19" x14ac:dyDescent="0.45"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80"/>
      <c r="N1288" s="51"/>
      <c r="O1288" s="51"/>
      <c r="P1288" s="51"/>
      <c r="Q1288" s="51"/>
      <c r="R1288" s="51"/>
      <c r="S1288" s="51"/>
    </row>
    <row r="1289" spans="2:19" x14ac:dyDescent="0.45"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80"/>
      <c r="N1289" s="51"/>
      <c r="O1289" s="51"/>
      <c r="P1289" s="51"/>
      <c r="Q1289" s="51"/>
      <c r="R1289" s="51"/>
      <c r="S1289" s="51"/>
    </row>
    <row r="1290" spans="2:19" x14ac:dyDescent="0.45"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80"/>
      <c r="N1290" s="51"/>
      <c r="O1290" s="51"/>
      <c r="P1290" s="51"/>
      <c r="Q1290" s="51"/>
      <c r="R1290" s="51"/>
      <c r="S1290" s="51"/>
    </row>
    <row r="1291" spans="2:19" x14ac:dyDescent="0.45"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80"/>
      <c r="N1291" s="51"/>
      <c r="O1291" s="51"/>
      <c r="P1291" s="51"/>
      <c r="Q1291" s="51"/>
      <c r="R1291" s="51"/>
      <c r="S1291" s="51"/>
    </row>
    <row r="1292" spans="2:19" x14ac:dyDescent="0.45"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80"/>
      <c r="N1292" s="51"/>
      <c r="O1292" s="51"/>
      <c r="P1292" s="51"/>
      <c r="Q1292" s="51"/>
      <c r="R1292" s="51"/>
      <c r="S1292" s="51"/>
    </row>
    <row r="1293" spans="2:19" x14ac:dyDescent="0.45"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80"/>
      <c r="N1293" s="51"/>
      <c r="O1293" s="51"/>
      <c r="P1293" s="51"/>
      <c r="Q1293" s="51"/>
      <c r="R1293" s="51"/>
      <c r="S1293" s="51"/>
    </row>
    <row r="1294" spans="2:19" x14ac:dyDescent="0.45"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80"/>
      <c r="N1294" s="51"/>
      <c r="O1294" s="51"/>
      <c r="P1294" s="51"/>
      <c r="Q1294" s="51"/>
      <c r="R1294" s="51"/>
      <c r="S1294" s="51"/>
    </row>
    <row r="1295" spans="2:19" x14ac:dyDescent="0.45"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80"/>
      <c r="N1295" s="51"/>
      <c r="O1295" s="51"/>
      <c r="P1295" s="51"/>
      <c r="Q1295" s="51"/>
      <c r="R1295" s="51"/>
      <c r="S1295" s="51"/>
    </row>
    <row r="1296" spans="2:19" x14ac:dyDescent="0.45"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80"/>
      <c r="N1296" s="51"/>
      <c r="O1296" s="51"/>
      <c r="P1296" s="51"/>
      <c r="Q1296" s="51"/>
      <c r="R1296" s="51"/>
      <c r="S1296" s="51"/>
    </row>
    <row r="1297" spans="2:19" x14ac:dyDescent="0.45"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80"/>
      <c r="N1297" s="51"/>
      <c r="O1297" s="51"/>
      <c r="P1297" s="51"/>
      <c r="Q1297" s="51"/>
      <c r="R1297" s="51"/>
      <c r="S1297" s="51"/>
    </row>
    <row r="1298" spans="2:19" x14ac:dyDescent="0.45"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80"/>
      <c r="N1298" s="51"/>
      <c r="O1298" s="51"/>
      <c r="P1298" s="51"/>
      <c r="Q1298" s="51"/>
      <c r="R1298" s="51"/>
      <c r="S1298" s="51"/>
    </row>
    <row r="1299" spans="2:19" x14ac:dyDescent="0.45"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80"/>
      <c r="N1299" s="51"/>
      <c r="O1299" s="51"/>
      <c r="P1299" s="51"/>
      <c r="Q1299" s="51"/>
      <c r="R1299" s="51"/>
      <c r="S1299" s="51"/>
    </row>
    <row r="1300" spans="2:19" x14ac:dyDescent="0.45"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80"/>
      <c r="N1300" s="51"/>
      <c r="O1300" s="51"/>
      <c r="P1300" s="51"/>
      <c r="Q1300" s="51"/>
      <c r="R1300" s="51"/>
      <c r="S1300" s="51"/>
    </row>
    <row r="1301" spans="2:19" x14ac:dyDescent="0.45"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80"/>
      <c r="N1301" s="51"/>
      <c r="O1301" s="51"/>
      <c r="P1301" s="51"/>
      <c r="Q1301" s="51"/>
      <c r="R1301" s="51"/>
      <c r="S1301" s="51"/>
    </row>
    <row r="1302" spans="2:19" x14ac:dyDescent="0.45"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80"/>
      <c r="N1302" s="51"/>
      <c r="O1302" s="51"/>
      <c r="P1302" s="51"/>
      <c r="Q1302" s="51"/>
      <c r="R1302" s="51"/>
      <c r="S1302" s="51"/>
    </row>
    <row r="1303" spans="2:19" x14ac:dyDescent="0.45"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80"/>
      <c r="N1303" s="51"/>
      <c r="O1303" s="51"/>
      <c r="P1303" s="51"/>
      <c r="Q1303" s="51"/>
      <c r="R1303" s="51"/>
      <c r="S1303" s="51"/>
    </row>
    <row r="1304" spans="2:19" x14ac:dyDescent="0.45"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80"/>
      <c r="N1304" s="51"/>
      <c r="O1304" s="51"/>
      <c r="P1304" s="51"/>
      <c r="Q1304" s="51"/>
      <c r="R1304" s="51"/>
      <c r="S1304" s="51"/>
    </row>
    <row r="1305" spans="2:19" x14ac:dyDescent="0.45"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80"/>
      <c r="N1305" s="51"/>
      <c r="O1305" s="51"/>
      <c r="P1305" s="51"/>
      <c r="Q1305" s="51"/>
      <c r="R1305" s="51"/>
      <c r="S1305" s="51"/>
    </row>
    <row r="1306" spans="2:19" x14ac:dyDescent="0.45"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80"/>
      <c r="N1306" s="51"/>
      <c r="O1306" s="51"/>
      <c r="P1306" s="51"/>
      <c r="Q1306" s="51"/>
      <c r="R1306" s="51"/>
      <c r="S1306" s="51"/>
    </row>
    <row r="1307" spans="2:19" x14ac:dyDescent="0.45"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80"/>
      <c r="N1307" s="51"/>
      <c r="O1307" s="51"/>
      <c r="P1307" s="51"/>
      <c r="Q1307" s="51"/>
      <c r="R1307" s="51"/>
      <c r="S1307" s="51"/>
    </row>
    <row r="1308" spans="2:19" x14ac:dyDescent="0.45"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80"/>
      <c r="N1308" s="51"/>
      <c r="O1308" s="51"/>
      <c r="P1308" s="51"/>
      <c r="Q1308" s="51"/>
      <c r="R1308" s="51"/>
      <c r="S1308" s="51"/>
    </row>
    <row r="1309" spans="2:19" x14ac:dyDescent="0.45"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80"/>
      <c r="N1309" s="51"/>
      <c r="O1309" s="51"/>
      <c r="P1309" s="51"/>
      <c r="Q1309" s="51"/>
      <c r="R1309" s="51"/>
      <c r="S1309" s="51"/>
    </row>
    <row r="1310" spans="2:19" x14ac:dyDescent="0.45"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80"/>
      <c r="N1310" s="51"/>
      <c r="O1310" s="51"/>
      <c r="P1310" s="51"/>
      <c r="Q1310" s="51"/>
      <c r="R1310" s="51"/>
      <c r="S1310" s="51"/>
    </row>
    <row r="1311" spans="2:19" x14ac:dyDescent="0.45"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80"/>
      <c r="N1311" s="51"/>
      <c r="O1311" s="51"/>
      <c r="P1311" s="51"/>
      <c r="Q1311" s="51"/>
      <c r="R1311" s="51"/>
      <c r="S1311" s="51"/>
    </row>
    <row r="1312" spans="2:19" x14ac:dyDescent="0.45"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80"/>
      <c r="N1312" s="51"/>
      <c r="O1312" s="51"/>
      <c r="P1312" s="51"/>
      <c r="Q1312" s="51"/>
      <c r="R1312" s="51"/>
      <c r="S1312" s="51"/>
    </row>
    <row r="1313" spans="2:19" x14ac:dyDescent="0.45"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80"/>
      <c r="N1313" s="51"/>
      <c r="O1313" s="51"/>
      <c r="P1313" s="51"/>
      <c r="Q1313" s="51"/>
      <c r="R1313" s="51"/>
      <c r="S1313" s="51"/>
    </row>
    <row r="1314" spans="2:19" x14ac:dyDescent="0.45"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80"/>
      <c r="N1314" s="51"/>
      <c r="O1314" s="51"/>
      <c r="P1314" s="51"/>
      <c r="Q1314" s="51"/>
      <c r="R1314" s="51"/>
      <c r="S1314" s="51"/>
    </row>
    <row r="1315" spans="2:19" x14ac:dyDescent="0.45"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80"/>
      <c r="N1315" s="51"/>
      <c r="O1315" s="51"/>
      <c r="P1315" s="51"/>
      <c r="Q1315" s="51"/>
      <c r="R1315" s="51"/>
      <c r="S1315" s="51"/>
    </row>
    <row r="1316" spans="2:19" x14ac:dyDescent="0.45"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80"/>
      <c r="N1316" s="51"/>
      <c r="O1316" s="51"/>
      <c r="P1316" s="51"/>
      <c r="Q1316" s="51"/>
      <c r="R1316" s="51"/>
      <c r="S1316" s="51"/>
    </row>
    <row r="1317" spans="2:19" x14ac:dyDescent="0.45"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80"/>
      <c r="N1317" s="51"/>
      <c r="O1317" s="51"/>
      <c r="P1317" s="51"/>
      <c r="Q1317" s="51"/>
      <c r="R1317" s="51"/>
      <c r="S1317" s="51"/>
    </row>
    <row r="1318" spans="2:19" x14ac:dyDescent="0.45"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80"/>
      <c r="N1318" s="51"/>
      <c r="O1318" s="51"/>
      <c r="P1318" s="51"/>
      <c r="Q1318" s="51"/>
      <c r="R1318" s="51"/>
      <c r="S1318" s="51"/>
    </row>
    <row r="1319" spans="2:19" x14ac:dyDescent="0.45"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80"/>
      <c r="N1319" s="51"/>
      <c r="O1319" s="51"/>
      <c r="P1319" s="51"/>
      <c r="Q1319" s="51"/>
      <c r="R1319" s="51"/>
      <c r="S1319" s="51"/>
    </row>
    <row r="1320" spans="2:19" x14ac:dyDescent="0.45"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80"/>
      <c r="N1320" s="51"/>
      <c r="O1320" s="51"/>
      <c r="P1320" s="51"/>
      <c r="Q1320" s="51"/>
      <c r="R1320" s="51"/>
      <c r="S1320" s="51"/>
    </row>
    <row r="1321" spans="2:19" x14ac:dyDescent="0.45"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80"/>
      <c r="N1321" s="51"/>
      <c r="O1321" s="51"/>
      <c r="P1321" s="51"/>
      <c r="Q1321" s="51"/>
      <c r="R1321" s="51"/>
      <c r="S1321" s="51"/>
    </row>
    <row r="1322" spans="2:19" x14ac:dyDescent="0.45"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80"/>
      <c r="N1322" s="51"/>
      <c r="O1322" s="51"/>
      <c r="P1322" s="51"/>
      <c r="Q1322" s="51"/>
      <c r="R1322" s="51"/>
      <c r="S1322" s="51"/>
    </row>
    <row r="1323" spans="2:19" x14ac:dyDescent="0.45"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80"/>
      <c r="N1323" s="51"/>
      <c r="O1323" s="51"/>
      <c r="P1323" s="51"/>
      <c r="Q1323" s="51"/>
      <c r="R1323" s="51"/>
      <c r="S1323" s="51"/>
    </row>
    <row r="1324" spans="2:19" x14ac:dyDescent="0.45"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80"/>
      <c r="N1324" s="51"/>
      <c r="O1324" s="51"/>
      <c r="P1324" s="51"/>
      <c r="Q1324" s="51"/>
      <c r="R1324" s="51"/>
      <c r="S1324" s="51"/>
    </row>
    <row r="1325" spans="2:19" x14ac:dyDescent="0.45"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80"/>
      <c r="N1325" s="51"/>
      <c r="O1325" s="51"/>
      <c r="P1325" s="51"/>
      <c r="Q1325" s="51"/>
      <c r="R1325" s="51"/>
      <c r="S1325" s="51"/>
    </row>
    <row r="1326" spans="2:19" x14ac:dyDescent="0.45"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80"/>
      <c r="N1326" s="51"/>
      <c r="O1326" s="51"/>
      <c r="P1326" s="51"/>
      <c r="Q1326" s="51"/>
      <c r="R1326" s="51"/>
      <c r="S1326" s="51"/>
    </row>
    <row r="1327" spans="2:19" x14ac:dyDescent="0.45"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80"/>
      <c r="N1327" s="51"/>
      <c r="O1327" s="51"/>
      <c r="P1327" s="51"/>
      <c r="Q1327" s="51"/>
      <c r="R1327" s="51"/>
      <c r="S1327" s="51"/>
    </row>
    <row r="1328" spans="2:19" x14ac:dyDescent="0.45"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80"/>
      <c r="N1328" s="51"/>
      <c r="O1328" s="51"/>
      <c r="P1328" s="51"/>
      <c r="Q1328" s="51"/>
      <c r="R1328" s="51"/>
      <c r="S1328" s="51"/>
    </row>
    <row r="1329" spans="2:19" x14ac:dyDescent="0.45"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80"/>
      <c r="N1329" s="51"/>
      <c r="O1329" s="51"/>
      <c r="P1329" s="51"/>
      <c r="Q1329" s="51"/>
      <c r="R1329" s="51"/>
      <c r="S1329" s="51"/>
    </row>
    <row r="1330" spans="2:19" x14ac:dyDescent="0.45"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80"/>
      <c r="N1330" s="51"/>
      <c r="O1330" s="51"/>
      <c r="P1330" s="51"/>
      <c r="Q1330" s="51"/>
      <c r="R1330" s="51"/>
      <c r="S1330" s="51"/>
    </row>
    <row r="1331" spans="2:19" x14ac:dyDescent="0.45"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80"/>
      <c r="N1331" s="51"/>
      <c r="O1331" s="51"/>
      <c r="P1331" s="51"/>
      <c r="Q1331" s="51"/>
      <c r="R1331" s="51"/>
      <c r="S1331" s="51"/>
    </row>
    <row r="1332" spans="2:19" x14ac:dyDescent="0.45"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80"/>
      <c r="N1332" s="51"/>
      <c r="O1332" s="51"/>
      <c r="P1332" s="51"/>
      <c r="Q1332" s="51"/>
      <c r="R1332" s="51"/>
      <c r="S1332" s="51"/>
    </row>
    <row r="1333" spans="2:19" x14ac:dyDescent="0.45"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80"/>
      <c r="N1333" s="51"/>
      <c r="O1333" s="51"/>
      <c r="P1333" s="51"/>
      <c r="Q1333" s="51"/>
      <c r="R1333" s="51"/>
      <c r="S1333" s="51"/>
    </row>
    <row r="1334" spans="2:19" x14ac:dyDescent="0.45"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80"/>
      <c r="N1334" s="51"/>
      <c r="O1334" s="51"/>
      <c r="P1334" s="51"/>
      <c r="Q1334" s="51"/>
      <c r="R1334" s="51"/>
      <c r="S1334" s="51"/>
    </row>
  </sheetData>
  <sheetProtection selectLockedCells="1"/>
  <mergeCells count="19">
    <mergeCell ref="O4:R4"/>
    <mergeCell ref="C4:G4"/>
    <mergeCell ref="B41:L41"/>
    <mergeCell ref="I18:L18"/>
    <mergeCell ref="I4:L4"/>
    <mergeCell ref="B18:G18"/>
    <mergeCell ref="A40:M40"/>
    <mergeCell ref="F12:G12"/>
    <mergeCell ref="B12:D12"/>
    <mergeCell ref="B16:D16"/>
    <mergeCell ref="J6:J7"/>
    <mergeCell ref="K6:K7"/>
    <mergeCell ref="L6:L7"/>
    <mergeCell ref="I6:I7"/>
    <mergeCell ref="I82:I84"/>
    <mergeCell ref="C78:E78"/>
    <mergeCell ref="G78:I78"/>
    <mergeCell ref="K78:M78"/>
    <mergeCell ref="M80:N80"/>
  </mergeCells>
  <phoneticPr fontId="0" type="noConversion"/>
  <dataValidations count="7">
    <dataValidation allowBlank="1" sqref="C4:G4" xr:uid="{00000000-0002-0000-0000-000000000000}"/>
    <dataValidation type="list" allowBlank="1" showInputMessage="1" showErrorMessage="1" sqref="C9" xr:uid="{00000000-0002-0000-0000-000001000000}">
      <formula1>$E$44:$E$45</formula1>
    </dataValidation>
    <dataValidation type="list" allowBlank="1" showInputMessage="1" showErrorMessage="1" sqref="C10" xr:uid="{00000000-0002-0000-0000-000002000000}">
      <formula1>$B$44:$B$47</formula1>
    </dataValidation>
    <dataValidation type="list" allowBlank="1" sqref="E8" xr:uid="{00000000-0002-0000-0000-000003000000}">
      <formula1>$W$85:$W$109</formula1>
    </dataValidation>
    <dataValidation type="list" allowBlank="1" showInputMessage="1" showErrorMessage="1" sqref="E14" xr:uid="{DC1CE575-5E4D-4A51-8156-AA4435459CAE}">
      <formula1>$C$44:$C$47</formula1>
    </dataValidation>
    <dataValidation type="list" allowBlank="1" showInputMessage="1" showErrorMessage="1" sqref="E7" xr:uid="{FAC8294C-1B09-4C6A-B9C5-4326DD469906}">
      <formula1>$F$44:$F$55</formula1>
    </dataValidation>
    <dataValidation type="list" allowBlank="1" showInputMessage="1" showErrorMessage="1" sqref="C7" xr:uid="{9EB463F5-4ACE-4528-8692-A340F7D7039A}">
      <formula1>$G$44:$G$73</formula1>
    </dataValidation>
  </dataValidations>
  <hyperlinks>
    <hyperlink ref="A40" r:id="rId1" xr:uid="{1693324E-A7BD-431F-966C-71368EACBA50}"/>
  </hyperlinks>
  <pageMargins left="0.39370078740157483" right="0.35433070866141736" top="0.19685039370078741" bottom="0.19685039370078741" header="0.23622047244094491" footer="0.51181102362204722"/>
  <pageSetup paperSize="9" scale="53" orientation="landscape" r:id="rId2"/>
  <headerFooter alignWithMargins="0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810C36F-D3CC-480D-B55F-BA58856C2C82}">
            <xm:f>NOT(ISERROR(SEARCH("Not applicable",E16)))</xm:f>
            <xm:f>"Not applicable"</xm:f>
            <x14:dxf>
              <fill>
                <patternFill>
                  <bgColor rgb="FFFF0000"/>
                </patternFill>
              </fill>
            </x14:dxf>
          </x14:cfRule>
          <xm:sqref>E16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Repayments</vt:lpstr>
      <vt:lpstr>Repayments!Print_Area</vt:lpstr>
    </vt:vector>
  </TitlesOfParts>
  <Company>Pure Creative DMB&amp;B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David McCleery</cp:lastModifiedBy>
  <cp:lastPrinted>2024-04-19T07:28:02Z</cp:lastPrinted>
  <dcterms:created xsi:type="dcterms:W3CDTF">2000-10-02T03:44:01Z</dcterms:created>
  <dcterms:modified xsi:type="dcterms:W3CDTF">2024-04-19T07:28:31Z</dcterms:modified>
</cp:coreProperties>
</file>